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chron"/>
  <bookViews>
    <workbookView xWindow="360" yWindow="45" windowWidth="17040" windowHeight="11760" tabRatio="632" activeTab="0"/>
  </bookViews>
  <sheets>
    <sheet name="Cerberus PRO" sheetId="1" r:id="rId1"/>
    <sheet name="funkcje" sheetId="2" state="veryHidden" r:id="rId2"/>
    <sheet name="zmiany" sheetId="3" state="veryHidden" r:id="rId3"/>
  </sheets>
  <definedNames>
    <definedName name="_xlnm._FilterDatabase" localSheetId="0" hidden="1">'Cerberus PRO'!$D$29:$D$342</definedName>
    <definedName name="ASD">'Cerberus PRO'!$G$274:$G$282</definedName>
    <definedName name="centrale">'Cerberus PRO'!$G$31:$G$50,'Cerberus PRO'!$G$53:$G$114,'Cerberus PRO'!$G$336:$G$340</definedName>
    <definedName name="czesci_zamienne">'Cerberus PRO'!$G$306:$G$314</definedName>
    <definedName name="czujki">'Cerberus PRO'!$G$117:$G$150</definedName>
    <definedName name="czujki_spec">'Cerberus PRO'!$G$218:$G$227,'Cerberus PRO'!$G$230:$G$234,'Cerberus PRO'!$G$237:$G$244,'Cerberus PRO'!$G$247:$G$271</definedName>
    <definedName name="liczba">'Cerberus PRO'!$D$31:$D$50,'Cerberus PRO'!$D$53:$D$162,'Cerberus PRO'!$D$165:$D$173,'Cerberus PRO'!$D$177:$D$210,'Cerberus PRO'!$D$215:$D$215,'Cerberus PRO'!$D$218:$D$227,'Cerberus PRO'!$D$230:$D$234</definedName>
    <definedName name="liczba2">'Cerberus PRO'!$D$237:$D$244,'Cerberus PRO'!$D$247:$D$271,'Cerberus PRO'!$D$274:$D$282,'Cerberus PRO'!$D$285:$D$303,'Cerberus PRO'!$D$318:$D$340,'Cerberus PRO'!$D$306:$D$314</definedName>
    <definedName name="moduły">'Cerberus PRO'!$G$165:$G$173</definedName>
    <definedName name="_xlnm.Print_Area" localSheetId="0">'Cerberus PRO'!$A$1:$G$352</definedName>
    <definedName name="Pulsar">'Cerberus PRO'!$G$318:$G$335</definedName>
    <definedName name="ROP">'Cerberus PRO'!$G$153:$G$162</definedName>
    <definedName name="sygnalizatory">'Cerberus PRO'!$G$177:$G$200,'Cerberus PRO'!$G$214</definedName>
    <definedName name="sygnW2">'Cerberus PRO'!$G$201:$G$210,'Cerberus PRO'!$G$215:$G$215</definedName>
    <definedName name="testery">'Cerberus PRO'!$G$285:$G$303</definedName>
    <definedName name="wszystko">'Cerberus PRO'!$G$31:$G$340</definedName>
    <definedName name="Z_5B8D49FE_BF36_4E13_B875_DE821EF1C068_.wvu.FilterData" localSheetId="0" hidden="1">'Cerberus PRO'!$D$29:$D$342</definedName>
    <definedName name="Z_5B8D49FE_BF36_4E13_B875_DE821EF1C068_.wvu.PrintArea" localSheetId="0" hidden="1">'Cerberus PRO'!$A$29:$G$293</definedName>
    <definedName name="Z_5B8D49FE_BF36_4E13_B875_DE821EF1C068_.wvu.Rows" localSheetId="0" hidden="1">'Cerberus PRO'!$35:$50,'Cerberus PRO'!$53:$110,'Cerberus PRO'!$115:$138,'Cerberus PRO'!$147:$158,'Cerberus PRO'!$161:$164,'Cerberus PRO'!$168:$206,'Cerberus PRO'!$208:$210,'Cerberus PRO'!$213:$219,'Cerberus PRO'!$222:$227,'Cerberus PRO'!$230:$237,'Cerberus PRO'!$240:$263,'Cerberus PRO'!$270:$295,'Cerberus PRO'!$297:$334</definedName>
    <definedName name="Z_79DAE312_0252_4873_92A7_2194465601E8_.wvu.Cols" localSheetId="0" hidden="1">'Cerberus PRO'!$J:$J</definedName>
    <definedName name="Z_79DAE312_0252_4873_92A7_2194465601E8_.wvu.FilterData" localSheetId="0" hidden="1">'Cerberus PRO'!$D$29:$D$342</definedName>
    <definedName name="Z_79DAE312_0252_4873_92A7_2194465601E8_.wvu.PrintArea" localSheetId="0" hidden="1">'Cerberus PRO'!$A$29:$G$293</definedName>
    <definedName name="Z_79DAE312_0252_4873_92A7_2194465601E8_.wvu.Rows" localSheetId="0" hidden="1">'Cerberus PRO'!$35:$50,'Cerberus PRO'!$53:$110,'Cerberus PRO'!$115:$138,'Cerberus PRO'!$147:$158,'Cerberus PRO'!$161:$164,'Cerberus PRO'!$168:$206,'Cerberus PRO'!$208:$210,'Cerberus PRO'!$213:$219,'Cerberus PRO'!$222:$227,'Cerberus PRO'!$230:$237,'Cerberus PRO'!$240:$263,'Cerberus PRO'!$270:$295,'Cerberus PRO'!$297:$334</definedName>
  </definedNames>
  <calcPr fullCalcOnLoad="1"/>
</workbook>
</file>

<file path=xl/sharedStrings.xml><?xml version="1.0" encoding="utf-8"?>
<sst xmlns="http://schemas.openxmlformats.org/spreadsheetml/2006/main" count="762" uniqueCount="674">
  <si>
    <t>Typ</t>
  </si>
  <si>
    <t>Opis</t>
  </si>
  <si>
    <t>Akcesoria central</t>
  </si>
  <si>
    <t>FTO2001-A1</t>
  </si>
  <si>
    <t>FCA2005-A1</t>
  </si>
  <si>
    <t>Moduł sygnalizatorów (rozdział na 4 linie)</t>
  </si>
  <si>
    <t>FN2002-A1</t>
  </si>
  <si>
    <t>Reapeater (SAFEDLINK)</t>
  </si>
  <si>
    <t>FCI2003-A1</t>
  </si>
  <si>
    <t>FCA2001-A1</t>
  </si>
  <si>
    <t>Moduł RS232 (izolowany)</t>
  </si>
  <si>
    <t>FCA2002-A1</t>
  </si>
  <si>
    <t>Moduł RS485 (izolowany)</t>
  </si>
  <si>
    <t>TS35_288</t>
  </si>
  <si>
    <t>Zasilacz (70W)</t>
  </si>
  <si>
    <t>FP2004-A1</t>
  </si>
  <si>
    <t>Zasilacz (150W, A)</t>
  </si>
  <si>
    <t>FP2005-A1</t>
  </si>
  <si>
    <t>Z3B171</t>
  </si>
  <si>
    <t>Przekaźnik 250VAC / 10A</t>
  </si>
  <si>
    <t>FHA2016-A1</t>
  </si>
  <si>
    <t>FCA2014-A1</t>
  </si>
  <si>
    <t>Zestaw kabli (komunikacyjnych)</t>
  </si>
  <si>
    <t>Konsola obsługowa</t>
  </si>
  <si>
    <t>FTO2005-C1</t>
  </si>
  <si>
    <t>FTO2006-B1</t>
  </si>
  <si>
    <t>Czujki i akcesoria</t>
  </si>
  <si>
    <t>FDB221</t>
  </si>
  <si>
    <t>Gniazdo z sygnalizatorem akustycznym</t>
  </si>
  <si>
    <t>FDCL221</t>
  </si>
  <si>
    <t>Izolator linii</t>
  </si>
  <si>
    <t>Element blokujący czujkę (2 klucze, 100 kołków)</t>
  </si>
  <si>
    <t>FDBZ291</t>
  </si>
  <si>
    <t>Wskaźnik zadziałania mały</t>
  </si>
  <si>
    <t>Wskaźnik zadziałania duży</t>
  </si>
  <si>
    <t>AI330</t>
  </si>
  <si>
    <t>Ręczne ostrzegacze pożarowe i akcesoria</t>
  </si>
  <si>
    <t>FDME221</t>
  </si>
  <si>
    <t>FDMH291-R</t>
  </si>
  <si>
    <t>FDMC291</t>
  </si>
  <si>
    <t>FDME223</t>
  </si>
  <si>
    <t>FDMH293-R</t>
  </si>
  <si>
    <t>DMZ1196-AC</t>
  </si>
  <si>
    <t>Moduły i akcesoria</t>
  </si>
  <si>
    <t>FDCI222</t>
  </si>
  <si>
    <t>Moduł 4 wejścia</t>
  </si>
  <si>
    <t>FDCIO222</t>
  </si>
  <si>
    <t>Moduł 4 wejścia / 4 wyjścia (4A / 250VAC)</t>
  </si>
  <si>
    <t>FDCIO223</t>
  </si>
  <si>
    <t>FDL241-9</t>
  </si>
  <si>
    <t>Czujka liniowa</t>
  </si>
  <si>
    <t>FDLB291</t>
  </si>
  <si>
    <t>Gniazdo czujki liniowej</t>
  </si>
  <si>
    <t>DLR1191</t>
  </si>
  <si>
    <t>DLR1192</t>
  </si>
  <si>
    <t>Reflektor  30..50 m</t>
  </si>
  <si>
    <t>DLR1193</t>
  </si>
  <si>
    <t>Reflektor  10..30 m</t>
  </si>
  <si>
    <t>DLH1191A</t>
  </si>
  <si>
    <t>Element grzewczy</t>
  </si>
  <si>
    <t>DLF1191-AA</t>
  </si>
  <si>
    <t>DLF1191-AB</t>
  </si>
  <si>
    <t>DLF1191-AC</t>
  </si>
  <si>
    <t>Filtr przeciwzaświetleniowy</t>
  </si>
  <si>
    <t>FDLU291</t>
  </si>
  <si>
    <t>FDS229-R</t>
  </si>
  <si>
    <t>Czujki płomienia</t>
  </si>
  <si>
    <t>FDF241-9</t>
  </si>
  <si>
    <t>FDFB291</t>
  </si>
  <si>
    <t>MV 1</t>
  </si>
  <si>
    <t>Uchwyt do montażu narożnego czujki</t>
  </si>
  <si>
    <t>MWV 1</t>
  </si>
  <si>
    <t>Uchwyt montażowy z przegubem kulowym</t>
  </si>
  <si>
    <t>DFZ1190</t>
  </si>
  <si>
    <t>Okap przeciwdeszczowy</t>
  </si>
  <si>
    <t>Czujki w obudowie kanałowej</t>
  </si>
  <si>
    <t>Rura powietrzna 0,6m</t>
  </si>
  <si>
    <t>Rura powietrzna 1,5m</t>
  </si>
  <si>
    <t>Rura powietrzna 2,8 m</t>
  </si>
  <si>
    <t>FDBZ292-AD</t>
  </si>
  <si>
    <t>Uszczelka</t>
  </si>
  <si>
    <t>Uchwyt montażowy</t>
  </si>
  <si>
    <t>SB3</t>
  </si>
  <si>
    <t>Bariera iskrobezpieczna</t>
  </si>
  <si>
    <t>DCA1191</t>
  </si>
  <si>
    <t>Obudowa bariery z pokrywą IP56</t>
  </si>
  <si>
    <t>Z3I410</t>
  </si>
  <si>
    <t>Uchwyt mocujący barierę w obudowie</t>
  </si>
  <si>
    <t>Wskaźnik zadziałania ex</t>
  </si>
  <si>
    <t>DF1101 ex</t>
  </si>
  <si>
    <t>Czujka płomienia ex</t>
  </si>
  <si>
    <t>Gniazdo czujki płomienia</t>
  </si>
  <si>
    <t>StabexHF</t>
  </si>
  <si>
    <t>Lampa testowa czujek płomienia ex</t>
  </si>
  <si>
    <t>DMA1103D</t>
  </si>
  <si>
    <t>DMA1192-AA</t>
  </si>
  <si>
    <t>EOL22(Ex)</t>
  </si>
  <si>
    <t>Sygnalizator akustyczny do zastosowań EX</t>
  </si>
  <si>
    <t>Akcesoria</t>
  </si>
  <si>
    <t>RE6</t>
  </si>
  <si>
    <t>REF8-S</t>
  </si>
  <si>
    <t>FDUM292</t>
  </si>
  <si>
    <t>Tyczka teleskopowa długość 7,3 m</t>
  </si>
  <si>
    <t>RE10</t>
  </si>
  <si>
    <t>Tester czujek liniowych</t>
  </si>
  <si>
    <t>TF04</t>
  </si>
  <si>
    <t>Folia absorbcyjna (77%) do RE10</t>
  </si>
  <si>
    <t>FDUD292-A</t>
  </si>
  <si>
    <t>FDUL221</t>
  </si>
  <si>
    <t>Wartość netto PLN</t>
  </si>
  <si>
    <t xml:space="preserve">Cena netto PLN </t>
  </si>
  <si>
    <t xml:space="preserve">Cena brutto PLN </t>
  </si>
  <si>
    <t>Ilość szt.</t>
  </si>
  <si>
    <t>Zestaw montażowy rack 19"</t>
  </si>
  <si>
    <t>Sygnalizatory</t>
  </si>
  <si>
    <t>Wewnętrzne</t>
  </si>
  <si>
    <t>Zewnętrzne</t>
  </si>
  <si>
    <t>suma netto PLN</t>
  </si>
  <si>
    <t>suma brutto PLN</t>
  </si>
  <si>
    <t>Urządzenie do regulacji czujek liniowych</t>
  </si>
  <si>
    <t>FT2010-A1</t>
  </si>
  <si>
    <t>FT2011-A1</t>
  </si>
  <si>
    <t>FA2003-A1</t>
  </si>
  <si>
    <t>FA2004-A1</t>
  </si>
  <si>
    <t>FA2005-A1</t>
  </si>
  <si>
    <t>FA2007-A1</t>
  </si>
  <si>
    <t>Akumulator 12V, 7Ah, VDS</t>
  </si>
  <si>
    <t>Akumulator 12V, 12Ah, VDS</t>
  </si>
  <si>
    <t>Akumulator 12V, 17Ah, VDS</t>
  </si>
  <si>
    <t>Akumulator 12V, 45Ah, VDS</t>
  </si>
  <si>
    <t>Urządzenia w wykonaniu EX</t>
  </si>
  <si>
    <t>Obudowa do FDME221 czerwona</t>
  </si>
  <si>
    <t>Obudowa do FDM223 czerwona</t>
  </si>
  <si>
    <t>Obudowa do DMA1103</t>
  </si>
  <si>
    <t>FN2001-A1</t>
  </si>
  <si>
    <t>DMZ1197-AD</t>
  </si>
  <si>
    <t>DMZ1197-AC</t>
  </si>
  <si>
    <t>M20x1,5</t>
  </si>
  <si>
    <t>FDS221-R</t>
  </si>
  <si>
    <t>Sygnalizator akustyczno-optyczny pętlowy IP43</t>
  </si>
  <si>
    <t>Puszka instalacyjna</t>
  </si>
  <si>
    <t>Czujka płomienia 3 sensory</t>
  </si>
  <si>
    <t>Obudowa czujki kanałowej</t>
  </si>
  <si>
    <t>Tester czujek dymu</t>
  </si>
  <si>
    <t>Gniazdo sygnalizatora adresowalnego</t>
  </si>
  <si>
    <t>Element końca linii dla stref Ex</t>
  </si>
  <si>
    <t>Papier do drukarki</t>
  </si>
  <si>
    <t>ZU M20x1,5</t>
  </si>
  <si>
    <t>FDCH221</t>
  </si>
  <si>
    <t>Obudowa z pokrywą  IP65</t>
  </si>
  <si>
    <t>FDCI221</t>
  </si>
  <si>
    <t>FDCIO221</t>
  </si>
  <si>
    <t>Moduł 1 wejście</t>
  </si>
  <si>
    <t>Konwerter światłowodowy (jednomodowy)</t>
  </si>
  <si>
    <t>Konwerter światłowodowy (wielomodowy)</t>
  </si>
  <si>
    <t>FC722-YZ</t>
  </si>
  <si>
    <t>FC722-ZA</t>
  </si>
  <si>
    <t>FC722-ZE</t>
  </si>
  <si>
    <t>FC724-ZA</t>
  </si>
  <si>
    <t>FC724-ZE</t>
  </si>
  <si>
    <t>FT724-ZZ</t>
  </si>
  <si>
    <t>Centrala 2 pętle (252 adresy); zasilacz 150W; obudowa Comfort</t>
  </si>
  <si>
    <t>Centrala 4 pętle (504 adresy); grupa 48 LED; zasilacz 150W; obudowa Comfort</t>
  </si>
  <si>
    <t>Centrala 4 pętle (504 adresy); zasilacz 150W; obudowa Comfort</t>
  </si>
  <si>
    <t>OP720</t>
  </si>
  <si>
    <t>OH720</t>
  </si>
  <si>
    <t>HI720</t>
  </si>
  <si>
    <t>Moduł liniowy (C-NET) rozszerzenie z 2 do 4 pętli</t>
  </si>
  <si>
    <t>HI722</t>
  </si>
  <si>
    <t>Czujka ciepła (nadmiarowo-różniczkowa)</t>
  </si>
  <si>
    <t>Czujka ciepła (nadmiarowa)</t>
  </si>
  <si>
    <t>DBS720</t>
  </si>
  <si>
    <t>RS720</t>
  </si>
  <si>
    <t>LP720</t>
  </si>
  <si>
    <t>DBZ1190-AA</t>
  </si>
  <si>
    <t>DBZ1190-AB</t>
  </si>
  <si>
    <t>FDMG291</t>
  </si>
  <si>
    <t>DMZ1195</t>
  </si>
  <si>
    <t>FT2001-A1</t>
  </si>
  <si>
    <t>Sterownik tablicy synoptycznej</t>
  </si>
  <si>
    <t>Kabel połączeniowy (do 24 LED; 1m)</t>
  </si>
  <si>
    <t>RE7T</t>
  </si>
  <si>
    <t>Bezprzewodowy tester czujek termicznych</t>
  </si>
  <si>
    <t>DX791</t>
  </si>
  <si>
    <t>Tester linii Cerberus</t>
  </si>
  <si>
    <t>DB721</t>
  </si>
  <si>
    <t>Gniazdo czujki adresowalnej (z przejściem)</t>
  </si>
  <si>
    <t>FDB291</t>
  </si>
  <si>
    <t>Centrala 2 pętle (252 adresy); grupa 48 LED; zasilacz 150W; obudowa Comfort</t>
  </si>
  <si>
    <t>DFB 1190</t>
  </si>
  <si>
    <t>Obudowa  dodatkowa (Large Extension) 430x398x260 mm</t>
  </si>
  <si>
    <t>FC726-ZA</t>
  </si>
  <si>
    <t>FCL2001-A1</t>
  </si>
  <si>
    <t>Moduł liniowy (C-NET) 4 pętle (252 adresy)</t>
  </si>
  <si>
    <t>FDAI91</t>
  </si>
  <si>
    <t>FH7204-Z3</t>
  </si>
  <si>
    <t>FDAI92</t>
  </si>
  <si>
    <t>FCI2008-A1</t>
  </si>
  <si>
    <t>FC721-ZZ</t>
  </si>
  <si>
    <t>Centrala 1 pętla (126 adresów); zasilacz 70W; obudowa Eco</t>
  </si>
  <si>
    <t>Kolorem czerwonym wyróżnione urządzenia nie podlegające rabatowaniu.</t>
  </si>
  <si>
    <t>FC722-ZZ</t>
  </si>
  <si>
    <t>Centrala 2 pętle (252 adresów); zasilacz 70W; obudowa Standard</t>
  </si>
  <si>
    <t>OOH740</t>
  </si>
  <si>
    <t>OOHC740</t>
  </si>
  <si>
    <t>FDAI92 EX</t>
  </si>
  <si>
    <t>FC721-YZ</t>
  </si>
  <si>
    <t>Centrala 1 pętla (126 adresów); grupa 24 LED; zasilacz 70W; obudowa Eco</t>
  </si>
  <si>
    <t>FA2009-A1</t>
  </si>
  <si>
    <t>Akumulator 12V, 100Ah, VDS</t>
  </si>
  <si>
    <t>FH7201-Z3</t>
  </si>
  <si>
    <t>FH7202-Z3</t>
  </si>
  <si>
    <t>FH7203-Z3</t>
  </si>
  <si>
    <t>FH7205-Z3</t>
  </si>
  <si>
    <t>Obudowa dodatkowa  (Eco) 430x398x80 mm</t>
  </si>
  <si>
    <t>Obudowa dodatkowa  (Standard) 430x398x160 mm</t>
  </si>
  <si>
    <t>Obudowa dodatkowa  (Comfort) 430x796x160 mm</t>
  </si>
  <si>
    <t>Obudowa dodatkowa  (Large) 430x796x260 mm</t>
  </si>
  <si>
    <t>Moduł sieciowy (C-WEB/SAFEDLINK)</t>
  </si>
  <si>
    <t>Zasilacz (150W, B) do kaskadowania</t>
  </si>
  <si>
    <t>Moduł bez LED</t>
  </si>
  <si>
    <t>NP38-12</t>
  </si>
  <si>
    <t>Akumulator 12V, 38Ah, Yuasa Std.</t>
  </si>
  <si>
    <t>Moduł ze wskaźnikami zadziałania - 48 grup LED</t>
  </si>
  <si>
    <t>Moduł ze wskaźnikami zadziałania - 96 grup LED</t>
  </si>
  <si>
    <t>FHA2029-A1</t>
  </si>
  <si>
    <t>Zestaw montażowy Switcha w obudowie Comfort</t>
  </si>
  <si>
    <t>Centrale, konsole, panele wyniesione, tablica synoptyczna</t>
  </si>
  <si>
    <t>FT2010-C1</t>
  </si>
  <si>
    <t>Panel informacyjno-kontrolny, stacyjka Nordic</t>
  </si>
  <si>
    <t>Panel informacyjny</t>
  </si>
  <si>
    <t>Panel informacyjno-kontrolny płaski, stacyjka Kaba</t>
  </si>
  <si>
    <t>DBS721</t>
  </si>
  <si>
    <t>Gniazdo pośrednie z sygnalizatorem akustycznym</t>
  </si>
  <si>
    <t>DBS729</t>
  </si>
  <si>
    <t>FDCL221-M</t>
  </si>
  <si>
    <t>Adapter gniazda FDB221</t>
  </si>
  <si>
    <t>Puszka instalacyjna rozgałęźna</t>
  </si>
  <si>
    <t>REF8</t>
  </si>
  <si>
    <t>REF8-C</t>
  </si>
  <si>
    <t>FDUD491</t>
  </si>
  <si>
    <t>obudowy modułów</t>
  </si>
  <si>
    <t>moduły sieciowe</t>
  </si>
  <si>
    <t>obudowy ROP zew</t>
  </si>
  <si>
    <t>sygnalizatory pętlowe</t>
  </si>
  <si>
    <t>gniazdo czujki liniowej</t>
  </si>
  <si>
    <t>gniazda czujek</t>
  </si>
  <si>
    <t>obudowy ROP wew</t>
  </si>
  <si>
    <t>jeżeli konsola + centrala bez modułu dodatkowego</t>
  </si>
  <si>
    <t>port RS232</t>
  </si>
  <si>
    <t>szybki ROP wew zapas</t>
  </si>
  <si>
    <t>szybki ROP zew zapas</t>
  </si>
  <si>
    <t>akumulatory do zasilaczy</t>
  </si>
  <si>
    <t>17Ah</t>
  </si>
  <si>
    <t>26Ah</t>
  </si>
  <si>
    <t>38Ah</t>
  </si>
  <si>
    <t>suma netto</t>
  </si>
  <si>
    <t>suma brutto</t>
  </si>
  <si>
    <t>suma netto - upust</t>
  </si>
  <si>
    <t>suma brutto - upust</t>
  </si>
  <si>
    <t>zasilacz konsola</t>
  </si>
  <si>
    <t>Adapter do FDAI92</t>
  </si>
  <si>
    <t>Izolator 9 linii</t>
  </si>
  <si>
    <t>Uwagi:</t>
  </si>
  <si>
    <t>gniazdo czujki płomieni</t>
  </si>
  <si>
    <t>gniazdo czujek w kanałach</t>
  </si>
  <si>
    <t>moduły linii ex</t>
  </si>
  <si>
    <t>obudowy do SB3</t>
  </si>
  <si>
    <t>gniazda czujek ex</t>
  </si>
  <si>
    <t>gniazda czujek IR ex</t>
  </si>
  <si>
    <t>obudowy rop ex</t>
  </si>
  <si>
    <t>BA720</t>
  </si>
  <si>
    <t>Adapter gniazda DB721</t>
  </si>
  <si>
    <t>BP720</t>
  </si>
  <si>
    <t>Zaślepka do gniazd pośrednich</t>
  </si>
  <si>
    <t>10% ilości ROP zaokrągla do pełnej liczby</t>
  </si>
  <si>
    <t>Imię i Nazwisko</t>
  </si>
  <si>
    <t>Tel.</t>
  </si>
  <si>
    <t>Fax</t>
  </si>
  <si>
    <t>Tel. kom.</t>
  </si>
  <si>
    <t>email</t>
  </si>
  <si>
    <t>Data</t>
  </si>
  <si>
    <t>www</t>
  </si>
  <si>
    <t>Weryfikacja pustych komórek</t>
  </si>
  <si>
    <t>centrale</t>
  </si>
  <si>
    <t>akcesoria central</t>
  </si>
  <si>
    <t>ROP</t>
  </si>
  <si>
    <t>podstawki pod FDAI92</t>
  </si>
  <si>
    <t>FCM7210-Z3</t>
  </si>
  <si>
    <t>F50F410</t>
  </si>
  <si>
    <t>FDUM291</t>
  </si>
  <si>
    <t>Tyczka teleskopowa długość 4 m</t>
  </si>
  <si>
    <t>MV1</t>
  </si>
  <si>
    <t>MWV1</t>
  </si>
  <si>
    <t>System wczesnej detekcji ASD</t>
  </si>
  <si>
    <t>FDA221</t>
  </si>
  <si>
    <t>FDA241</t>
  </si>
  <si>
    <t>Moduł komunikacyjny C-NET</t>
  </si>
  <si>
    <t>FDCC221S</t>
  </si>
  <si>
    <t>moduł FDCC221S</t>
  </si>
  <si>
    <t>SA-K5N</t>
  </si>
  <si>
    <t>Sygnalizator akustyczny niskoprądowy</t>
  </si>
  <si>
    <t>SA-K7N/6m</t>
  </si>
  <si>
    <t>Sygnalizator akustyczno-optyczny; LED; 3 metry</t>
  </si>
  <si>
    <t>Sygnalizator akustyczno-optyczny; LED; 6 metrów</t>
  </si>
  <si>
    <t>SA-K7N/9m</t>
  </si>
  <si>
    <t>Sygnalizator akustyczno-optyczny; LED; 9 metrów</t>
  </si>
  <si>
    <t>FN2006-A1</t>
  </si>
  <si>
    <t>FN2007-A1</t>
  </si>
  <si>
    <t>FA2008-A1</t>
  </si>
  <si>
    <t>Akumulator 12V, 65Ah, VDS</t>
  </si>
  <si>
    <t>Adapter gniazda do środowisk wilgotnych</t>
  </si>
  <si>
    <t>BA721</t>
  </si>
  <si>
    <t>DBZ1193</t>
  </si>
  <si>
    <t>DBZ1194</t>
  </si>
  <si>
    <t>Osłona zabezpieczająca czujkę (do adapterów BA721)</t>
  </si>
  <si>
    <t>FDBZ294</t>
  </si>
  <si>
    <t>Osłona zabezpieczająca EMC (do adapterów BA721)</t>
  </si>
  <si>
    <t>FDCW241</t>
  </si>
  <si>
    <t>Interfejs radiowy SWING</t>
  </si>
  <si>
    <t>FDOOT271</t>
  </si>
  <si>
    <t>FDB271</t>
  </si>
  <si>
    <t>Gniazdo czujki bezprzewodowej</t>
  </si>
  <si>
    <t>BAT3.6-10</t>
  </si>
  <si>
    <t>Zestaw baterii do urządzeń bezprzewodowych</t>
  </si>
  <si>
    <t>Ręczny ostrzegacz pożarowy IP64</t>
  </si>
  <si>
    <t>FDBH291</t>
  </si>
  <si>
    <t>Element grzewczy do BA721</t>
  </si>
  <si>
    <t>FDUZ227</t>
  </si>
  <si>
    <t>Adapter USB (bezprzewodowy)</t>
  </si>
  <si>
    <r>
      <t xml:space="preserve">Drukarka </t>
    </r>
    <r>
      <rPr>
        <i/>
        <sz val="10"/>
        <rFont val="Calibri"/>
        <family val="2"/>
      </rPr>
      <t>(moduł RS232 niezbędny)</t>
    </r>
  </si>
  <si>
    <r>
      <t>Ręczny ostrzegacz pożarowy IP44</t>
    </r>
    <r>
      <rPr>
        <i/>
        <sz val="10"/>
        <rFont val="Calibri"/>
        <family val="2"/>
      </rPr>
      <t xml:space="preserve"> (wymaga obudowy FDMH291)</t>
    </r>
  </si>
  <si>
    <r>
      <t xml:space="preserve">Moduł 2 wej/wyj linia kolekt. lub sygnal. </t>
    </r>
    <r>
      <rPr>
        <i/>
        <sz val="10"/>
        <rFont val="Calibri"/>
        <family val="2"/>
      </rPr>
      <t>(wymaga zasilania 24V!)</t>
    </r>
  </si>
  <si>
    <r>
      <t xml:space="preserve">Ręczny ostrzegacz pożarowy </t>
    </r>
    <r>
      <rPr>
        <i/>
        <sz val="10"/>
        <rFont val="Calibri"/>
        <family val="2"/>
      </rPr>
      <t>(wymaga obudowy DMA1192-AA)</t>
    </r>
  </si>
  <si>
    <t>gniazda czujek bezprzew</t>
  </si>
  <si>
    <t>baterie do bezprzew</t>
  </si>
  <si>
    <t>Upust</t>
  </si>
  <si>
    <t>v2</t>
  </si>
  <si>
    <t>Usunięcie</t>
  </si>
  <si>
    <t>sygnalizatora ALB</t>
  </si>
  <si>
    <t>Poprawki</t>
  </si>
  <si>
    <t>DX791 - dopisek do czujek serii 72x</t>
  </si>
  <si>
    <t>Zmieniacz  czujek Cerberus PRO serii 72x</t>
  </si>
  <si>
    <t>Adapter czujek serii 74x do DX791</t>
  </si>
  <si>
    <t>FDUD491 - zmiana opisu</t>
  </si>
  <si>
    <t>Adapter do środowiska wilgotnego z uszczelką IP55</t>
  </si>
  <si>
    <t>FDB293 poprawa nazwy cechy IP</t>
  </si>
  <si>
    <t>Zmiany ceny</t>
  </si>
  <si>
    <t>BG2 zmiana z 999 na 1599</t>
  </si>
  <si>
    <t>Zmiany</t>
  </si>
  <si>
    <t>Zmiana podziału strony do wydruku</t>
  </si>
  <si>
    <t>Moduł 1 wejście / 1 wyjście (2A / 30 VDC/VAC)</t>
  </si>
  <si>
    <t>ASD</t>
  </si>
  <si>
    <t>2014 v1</t>
  </si>
  <si>
    <t>nowe urządzenia</t>
  </si>
  <si>
    <t>usunięcie</t>
  </si>
  <si>
    <t>DOW1171, FDCW221</t>
  </si>
  <si>
    <t>FC723-ZA</t>
  </si>
  <si>
    <t>Centrala modułowa (4 pętle, 504 adresy) maks. 28 pętli 1512 adresów, zasilacz 150W, obudowa Large</t>
  </si>
  <si>
    <t>FCM7213-Y3</t>
  </si>
  <si>
    <t>FCM7214-Y3</t>
  </si>
  <si>
    <t>FCL7201-Z3</t>
  </si>
  <si>
    <t>FCI2007-A1</t>
  </si>
  <si>
    <t>Moduł transmisji alarmu/awarii i sygnalizatorów; 4 wyj.</t>
  </si>
  <si>
    <t>FCI2009-A1</t>
  </si>
  <si>
    <t>Moduł 8 nadzorowanych wyj. alarmu lub sygnalizatorów</t>
  </si>
  <si>
    <t>FC723, FCL7201, FN2006/7, klucze S1-3, SWING, EX, card cage 2 sloty</t>
  </si>
  <si>
    <t>FCA2033-A1</t>
  </si>
  <si>
    <t>FCA2034-A1</t>
  </si>
  <si>
    <t>FCA2035-A1</t>
  </si>
  <si>
    <t>Klucz (S1) Cerberus Remote/wizualizacja BACnet</t>
  </si>
  <si>
    <t>Klucz (S2) Cerberus Remote/podstawowa obsługa BACnet</t>
  </si>
  <si>
    <t>DB722</t>
  </si>
  <si>
    <t>FDB295</t>
  </si>
  <si>
    <t>Element grzewczy do FDB295</t>
  </si>
  <si>
    <t>SA-K5</t>
  </si>
  <si>
    <t>Sygnalizator akustyczny</t>
  </si>
  <si>
    <t>SA-K7</t>
  </si>
  <si>
    <t>Sygnalizator akustyczny-optyczny</t>
  </si>
  <si>
    <t>FDCL221-EX</t>
  </si>
  <si>
    <t xml:space="preserve">Pętlowy adapter linii ex </t>
  </si>
  <si>
    <t>FDCH222</t>
  </si>
  <si>
    <t>Obudowa adaptera</t>
  </si>
  <si>
    <t>Czujka wielodetektorowa (4 detektory), ASAtechnology, do stref ex</t>
  </si>
  <si>
    <t>FDM223-EX</t>
  </si>
  <si>
    <t>Szyna U TS35/7.5/289</t>
  </si>
  <si>
    <t>TS35_122</t>
  </si>
  <si>
    <t>Szyna U TS35/7.5/122</t>
  </si>
  <si>
    <t>RE8ST</t>
  </si>
  <si>
    <t>Zestaw testowy czujek punktowych</t>
  </si>
  <si>
    <t>RE8STCO</t>
  </si>
  <si>
    <t>RE8-S</t>
  </si>
  <si>
    <t>RE8-CO</t>
  </si>
  <si>
    <t>gniazda czujek ex pętlowych</t>
  </si>
  <si>
    <t>obudowy izolatora ex</t>
  </si>
  <si>
    <t>Klucz (S3) Cerberus Rem./zaaw. obsługa BACnet/Cerberus Mobile</t>
  </si>
  <si>
    <r>
      <t>Czujka wielodetektorowa (2xO, 2xT), TF1-TF9,</t>
    </r>
    <r>
      <rPr>
        <i/>
        <sz val="10"/>
        <rFont val="Calibri"/>
        <family val="2"/>
      </rPr>
      <t xml:space="preserve"> ASAtechnology</t>
    </r>
  </si>
  <si>
    <r>
      <t xml:space="preserve">Czujka wielodetektorowa (2xO, 2xT, 1xCO), TF1-TF9, </t>
    </r>
    <r>
      <rPr>
        <i/>
        <sz val="10"/>
        <rFont val="Calibri"/>
        <family val="2"/>
      </rPr>
      <t>ASAtechnology</t>
    </r>
  </si>
  <si>
    <t>Czujka wielodetektorowa (4 detektory), TF1-TF9, ASAtechnology</t>
  </si>
  <si>
    <t>gniazdo czujek ex pętlowych</t>
  </si>
  <si>
    <t>Gniazdo czujki OOH740-ex adresowalnej  (z przejściem)</t>
  </si>
  <si>
    <t>FDB222</t>
  </si>
  <si>
    <t>Gniazdo czujki OOH740-ex adresowalnej  (z przejściem), płaskie</t>
  </si>
  <si>
    <t>FDB201</t>
  </si>
  <si>
    <t xml:space="preserve">Gniazdo czujki OOH740-ex kolektywnej </t>
  </si>
  <si>
    <t>FDB202</t>
  </si>
  <si>
    <t>Gniazdo czujki OOH740-ex kolektywnej, płaskie</t>
  </si>
  <si>
    <t>Akumulator 12V, 110Ah, VDS</t>
  </si>
  <si>
    <t>BAT12-110</t>
  </si>
  <si>
    <t>FP2015-A1</t>
  </si>
  <si>
    <t>FDME273</t>
  </si>
  <si>
    <t>Ręczny ostrzegacz pożarowy bezprzewodowy</t>
  </si>
  <si>
    <t>FDMH273-R</t>
  </si>
  <si>
    <t>Obudowa do FDME273 czerwona</t>
  </si>
  <si>
    <t>RoLP/R/S</t>
  </si>
  <si>
    <t xml:space="preserve">Sygnalizator akustyczny 102dB, IP54/IP65 z DAB </t>
  </si>
  <si>
    <t xml:space="preserve">RoLP-Lx-RR </t>
  </si>
  <si>
    <t>Sygnalizator akustyczno-optyczny w-2.4-7.5, IP65; światło czerwone</t>
  </si>
  <si>
    <t>DAB-R</t>
  </si>
  <si>
    <t xml:space="preserve">Puszka montażowa </t>
  </si>
  <si>
    <t>SOL-Lx-C-WR</t>
  </si>
  <si>
    <t>SOL-Lx-W-RR</t>
  </si>
  <si>
    <t>SOL-Lx-W-WR</t>
  </si>
  <si>
    <t>obudowy ROP bezprz</t>
  </si>
  <si>
    <t>nakrętki dławicy</t>
  </si>
  <si>
    <t>`</t>
  </si>
  <si>
    <t>puszki PIP</t>
  </si>
  <si>
    <t>seria sygnalizatorów RoLP i SOL</t>
  </si>
  <si>
    <t>ROP bezprzew</t>
  </si>
  <si>
    <t>FDF221; akcesoria testera RE7</t>
  </si>
  <si>
    <t>większość urządzeń poza czujkami i centralami</t>
  </si>
  <si>
    <t>Czujka płomienia</t>
  </si>
  <si>
    <t>Akumulator 12V, 25Ah (28Ah, LL), VDS</t>
  </si>
  <si>
    <t>BAT12-25</t>
  </si>
  <si>
    <t>FDCI723</t>
  </si>
  <si>
    <r>
      <t xml:space="preserve">Moduł wej. linii kolekt./konwen.  </t>
    </r>
    <r>
      <rPr>
        <i/>
        <sz val="10"/>
        <rFont val="Calibri"/>
        <family val="2"/>
      </rPr>
      <t>(wymaga zasilania 24V!)</t>
    </r>
  </si>
  <si>
    <t>korekta błędnie wprowadzonej ceny z 309 na 379</t>
  </si>
  <si>
    <t>dodanie modułu</t>
  </si>
  <si>
    <t>FDCL221-ex</t>
  </si>
  <si>
    <t>odblokowanie zablokowanej komórki</t>
  </si>
  <si>
    <t>DBS728</t>
  </si>
  <si>
    <t>FDBZ290</t>
  </si>
  <si>
    <t>FDBZ290-AA</t>
  </si>
  <si>
    <t>FDBZ290-AB</t>
  </si>
  <si>
    <t>FDBZ290-AC</t>
  </si>
  <si>
    <t>FDBZ290-AD</t>
  </si>
  <si>
    <t>Gniazdo pośrednie z sygnalizatorem akustyczno-optycznym</t>
  </si>
  <si>
    <t>FDBZ290+akcesoria</t>
  </si>
  <si>
    <t>FC723</t>
  </si>
  <si>
    <t>obudowa Comfort</t>
  </si>
  <si>
    <t>urządzenia W2</t>
  </si>
  <si>
    <t>ICAM</t>
  </si>
  <si>
    <t>RE8</t>
  </si>
  <si>
    <t>cena za szt. nie za 6 szt.</t>
  </si>
  <si>
    <t>Centrala modułowa (2 pętle, 252 adresy) maks. 12 pętli 756 adresów, zasilacz 150W, obudowa Comfort</t>
  </si>
  <si>
    <t>SG-Pgw2</t>
  </si>
  <si>
    <t>Sygnalizator głosowy</t>
  </si>
  <si>
    <t>PIP-1AN</t>
  </si>
  <si>
    <t>PIP-1AN/ROZG</t>
  </si>
  <si>
    <t>IAS-1-SIE</t>
  </si>
  <si>
    <t>IAS-2-SIE</t>
  </si>
  <si>
    <t>czujki OOH740 dla IAS1</t>
  </si>
  <si>
    <t>czujki OOH740 dla IAS2</t>
  </si>
  <si>
    <t>gniazda dla czujek do IAS</t>
  </si>
  <si>
    <r>
      <t xml:space="preserve">Czujka zasysająca kl. C wymaga 2 szt. OOH740 </t>
    </r>
    <r>
      <rPr>
        <i/>
        <sz val="10"/>
        <rFont val="Calibri"/>
        <family val="2"/>
      </rPr>
      <t xml:space="preserve">(wymaga zas. 24V!) </t>
    </r>
  </si>
  <si>
    <r>
      <t xml:space="preserve">Czujka zasysająca kl. C wymaga 1 szt. OOH740 </t>
    </r>
    <r>
      <rPr>
        <i/>
        <sz val="10"/>
        <rFont val="Calibri"/>
        <family val="2"/>
      </rPr>
      <t xml:space="preserve">(wymaga zas. 24V!) </t>
    </r>
  </si>
  <si>
    <t>czujki do FDBZ290</t>
  </si>
  <si>
    <t>FHA2017-A1</t>
  </si>
  <si>
    <t>FHA2015-A1</t>
  </si>
  <si>
    <t>Rama do montażu wpuszczanego (obudowa Standard 1HU)</t>
  </si>
  <si>
    <t>Rama do montażu wpuszczanego (obudowa Comfort 2HU)</t>
  </si>
  <si>
    <t>FHA2017/2015</t>
  </si>
  <si>
    <t>FHA7201</t>
  </si>
  <si>
    <t>FHA7202</t>
  </si>
  <si>
    <t xml:space="preserve">FC361-ZZ </t>
  </si>
  <si>
    <t>FC361-ZA</t>
  </si>
  <si>
    <t>FC361-YZ</t>
  </si>
  <si>
    <t>FC361-YA</t>
  </si>
  <si>
    <t>Centrala 1 pętla (126 adresów); zasilacz 70W; obudowa Compact</t>
  </si>
  <si>
    <t>Centrala 1 pętla (126 adresów); zasilacz 70W; obudowa Comfort</t>
  </si>
  <si>
    <t>Centrala 1 pętla (126 adresów); grupa 16 LED; zasilacz 70W; obudowa Compact</t>
  </si>
  <si>
    <t>Centrala 1 pętla (126 adresów); grupa 16 LED; zasilacz 70W; obudowa Comfort</t>
  </si>
  <si>
    <t>FCA3602-Z1</t>
  </si>
  <si>
    <t>FCA1209-Z1</t>
  </si>
  <si>
    <t>Moduł 1 wyjście 5A/230VAC</t>
  </si>
  <si>
    <t>FDCM291</t>
  </si>
  <si>
    <t>FCA3601-Z1</t>
  </si>
  <si>
    <t>FCA3603-Z1</t>
  </si>
  <si>
    <t>Stacyjka kluczowa do central FC361</t>
  </si>
  <si>
    <t>Stacyjka kluczowa (Nordic) do central FC361</t>
  </si>
  <si>
    <t>Stacyjka kluczowa (Kaba)</t>
  </si>
  <si>
    <t>Stacyjka kluczowa (Nordic)</t>
  </si>
  <si>
    <t>RS721</t>
  </si>
  <si>
    <t>Sygnalizator akustyczny pętlowy czerwony IP43, ŚD CNBOP</t>
  </si>
  <si>
    <t xml:space="preserve">PA X 1-05 </t>
  </si>
  <si>
    <t>Sygnalizator akustyczno-optyczny</t>
  </si>
  <si>
    <t>Sygnalizator optyczny</t>
  </si>
  <si>
    <t>PY X-S-05</t>
  </si>
  <si>
    <t>Akumulator 12V, 38Ah, Yuasa</t>
  </si>
  <si>
    <t>FDAZ292</t>
  </si>
  <si>
    <t>FDAZ292-AA</t>
  </si>
  <si>
    <t>Zestaw wkładów do filtra FDAZ292</t>
  </si>
  <si>
    <t>Filtr do środowisk brudnych instalowany na rurze</t>
  </si>
  <si>
    <t>Zasilacze Pulsar</t>
  </si>
  <si>
    <t>Części zamienne</t>
  </si>
  <si>
    <t>FCI2010-A1</t>
  </si>
  <si>
    <t xml:space="preserve">FCI2002-A1 </t>
  </si>
  <si>
    <t>FCI2004-A1</t>
  </si>
  <si>
    <t>FCM7204-Z3</t>
  </si>
  <si>
    <t>Zasilacz 150W</t>
  </si>
  <si>
    <t>Zasilacz 70W</t>
  </si>
  <si>
    <t>OOH740-A9-EX</t>
  </si>
  <si>
    <t>Centrala 2 pętle (252 adresów); grupa 24 LED, zasilacz 70W; obudowa Standard</t>
  </si>
  <si>
    <t>Moduł liniowy (SynoLOOP) 4 pętle (512 adresów) do urządzeń Synova</t>
  </si>
  <si>
    <t>Moduł 12 programowalnych wej./wyj. OC</t>
  </si>
  <si>
    <t>Gniazdo czujki adresowalnej (z przejściem) bezśrubowe, z uszczelką</t>
  </si>
  <si>
    <t>FDAZ291</t>
  </si>
  <si>
    <t>Wentylator do czujek FDA2x1</t>
  </si>
  <si>
    <r>
      <t xml:space="preserve">Bezprzewodowa czujka wielodetektorowa, </t>
    </r>
    <r>
      <rPr>
        <i/>
        <sz val="10"/>
        <rFont val="Calibri"/>
        <family val="2"/>
      </rPr>
      <t>ASAtechnology</t>
    </r>
  </si>
  <si>
    <r>
      <t xml:space="preserve">Moduł 2 wej./wyj. linia kolekt. lub sygnal. </t>
    </r>
    <r>
      <rPr>
        <i/>
        <sz val="10"/>
        <rFont val="Calibri"/>
        <family val="2"/>
      </rPr>
      <t>(wymaga zasilania 24V!)</t>
    </r>
  </si>
  <si>
    <t>Sygnalizator błyskowy C-3-7.5, IP33C/IP65, biały, światło czerw.</t>
  </si>
  <si>
    <t>Sygnalizator błyskowy w-2.4-7.5, IP33C/IP65, czerw. światło czerw.</t>
  </si>
  <si>
    <t>Sygnalizator błyskowy w-2.4-7.5, IP33C/IP65, biały, światło czerw.</t>
  </si>
  <si>
    <t>Filtr dla małych odległości 7-10m</t>
  </si>
  <si>
    <t>Filtr dla małych odległości 5-8m</t>
  </si>
  <si>
    <t>Ręczny ostrzegacz pożarowy adresowalny do stref ex</t>
  </si>
  <si>
    <r>
      <t>Czujka zasysająca ASD (&lt;500m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), </t>
    </r>
    <r>
      <rPr>
        <i/>
        <sz val="10"/>
        <rFont val="Calibri"/>
        <family val="2"/>
      </rPr>
      <t>(wymaga zasilania 24V!)</t>
    </r>
  </si>
  <si>
    <r>
      <t>Czujka zasysająca ASD (&lt;800m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), </t>
    </r>
    <r>
      <rPr>
        <i/>
        <sz val="10"/>
        <rFont val="Calibri"/>
        <family val="2"/>
      </rPr>
      <t>(wymaga zasilania 24V!)</t>
    </r>
  </si>
  <si>
    <t>Zestaw testowy czujek punktowych + CO</t>
  </si>
  <si>
    <t>upust na zasilacze Pulsar</t>
  </si>
  <si>
    <t>FC361</t>
  </si>
  <si>
    <t>sporo zmian</t>
  </si>
  <si>
    <t>paczkowanie niektórych urządzeń (szybki, gazy itd.)</t>
  </si>
  <si>
    <t>części zamienne</t>
  </si>
  <si>
    <t>czujki konwencjonalne ex</t>
  </si>
  <si>
    <t>Merawex</t>
  </si>
  <si>
    <t>zasilacze pulsar</t>
  </si>
  <si>
    <t>FCM3601-Z1</t>
  </si>
  <si>
    <t>Płyta peryferii centrali FC721 (1 pętla)</t>
  </si>
  <si>
    <t>Płyta peryferii centrali FC722 (2 pętle)</t>
  </si>
  <si>
    <t>Płyta peryferii centrali FC724 (4 pętle)</t>
  </si>
  <si>
    <t>Płyta peryferii centrali FC361</t>
  </si>
  <si>
    <t>FHD3601-Z1</t>
  </si>
  <si>
    <t>MVH1</t>
  </si>
  <si>
    <t>Wysięgnik do montażu czujek</t>
  </si>
  <si>
    <t>FDZ291</t>
  </si>
  <si>
    <t>FTO3602-Z1</t>
  </si>
  <si>
    <t>Moduł ze wskaźnikami LED (16 stref) do centrali FC361</t>
  </si>
  <si>
    <t>Karta 4M, 4 nadzorowane wyjścia do central FC361</t>
  </si>
  <si>
    <t>Rama do montażu wpuszczanego central FC361</t>
  </si>
  <si>
    <t>FHA3602-Z1</t>
  </si>
  <si>
    <t>Cerberus DMS/Desigo CC data point</t>
  </si>
  <si>
    <t>data point</t>
  </si>
  <si>
    <t xml:space="preserve">czujka, rop </t>
  </si>
  <si>
    <t>kazde wej i wyj</t>
  </si>
  <si>
    <t>Reflektor  20..100 m; lustro pryzmatyczne z grzałką</t>
  </si>
  <si>
    <t>Wyjście zasilania: 4x0,5A, Ilość wejść/wyjść: 2/4</t>
  </si>
  <si>
    <t>Wyjście zasilania: 8x0,5A, Ilość wejść/wyjść: 2/8</t>
  </si>
  <si>
    <r>
      <t xml:space="preserve">Uszczelka do FDMH293 </t>
    </r>
    <r>
      <rPr>
        <i/>
        <sz val="10"/>
        <rFont val="Calibri"/>
        <family val="2"/>
      </rPr>
      <t xml:space="preserve">(wymagana dla IP64)(zamówienie- krotność </t>
    </r>
    <r>
      <rPr>
        <b/>
        <i/>
        <sz val="10"/>
        <rFont val="Calibri"/>
        <family val="2"/>
      </rPr>
      <t>5szt.</t>
    </r>
    <r>
      <rPr>
        <i/>
        <sz val="10"/>
        <rFont val="Calibri"/>
        <family val="2"/>
      </rPr>
      <t>)</t>
    </r>
  </si>
  <si>
    <t>SA-K7N/3m</t>
  </si>
  <si>
    <t>DB3B</t>
  </si>
  <si>
    <t xml:space="preserve">System  bezprzewodowy SWING </t>
  </si>
  <si>
    <t>Adapter ex</t>
  </si>
  <si>
    <t>zaogrąglenie</t>
  </si>
  <si>
    <t>ilość EOL ex</t>
  </si>
  <si>
    <t>SWING</t>
  </si>
  <si>
    <t>PIP-3AN</t>
  </si>
  <si>
    <t>EN54C-2A7</t>
  </si>
  <si>
    <t>(330x305x82+8); 1,6A / 2,0A / 27,6VDC; 2x7Ah</t>
  </si>
  <si>
    <t>(385x402x88+8); 1,2A / 2,0A 27,6VDC; 2x17Ah</t>
  </si>
  <si>
    <t>EN54C-3A17</t>
  </si>
  <si>
    <t>EN54C-3A7</t>
  </si>
  <si>
    <t>(385x402x88+8); 2,2A / 3,0A 27,6VDC; 2x17Ah</t>
  </si>
  <si>
    <t>EN54C-3A28</t>
  </si>
  <si>
    <t>(420x407x178+8); 1,8A / 3,0A 27,6VDC; 2x28Ah</t>
  </si>
  <si>
    <t>EN54C-5A7</t>
  </si>
  <si>
    <t>(330x305x82+8); 2,6A / 3,0A 27,6VDC; 2x7Ah</t>
  </si>
  <si>
    <t>(330x305x82+8); 4,6A / 5,0A 27,6VDC; 2x7Ah</t>
  </si>
  <si>
    <t>EN54C-5A17</t>
  </si>
  <si>
    <t>(385x402x88+8); 4,2A / 5,0A 27,6VDC; 2x17Ah</t>
  </si>
  <si>
    <t>EN54C-5A28</t>
  </si>
  <si>
    <t>(420x407x178+8); 3,8A / 5,0A 27,6VDC; 2x28Ah</t>
  </si>
  <si>
    <t>EN54C-5A40</t>
  </si>
  <si>
    <t>(420x407x178+8); 3,2A / 5,0A 27,6VDC; 2x40Ah</t>
  </si>
  <si>
    <t>EN54C-5A65</t>
  </si>
  <si>
    <t>(410x648x180+8); 2,4A / 5,0A 27,6VDC; 2x65Ah</t>
  </si>
  <si>
    <t>EN54C-10A17</t>
  </si>
  <si>
    <t>EN54C-10A28</t>
  </si>
  <si>
    <t>EN54C-10A40</t>
  </si>
  <si>
    <t>EN54C-10A65</t>
  </si>
  <si>
    <t>(385x402x88+8); 9,2A / 10,0A 27,6VDC; 2x17Ah</t>
  </si>
  <si>
    <t>(420x407x178+8); 8,2A / 10,0A 27,6VDC; 2x40Ah</t>
  </si>
  <si>
    <t>(420x407x178+8); 9,2A / 10,0A 27,6VDC; 2x28Ah</t>
  </si>
  <si>
    <t>(410x648x180+8); 7,4A / 10,0A 27,6VDC; 2x65Ah</t>
  </si>
  <si>
    <t>7Ah</t>
  </si>
  <si>
    <t>65Ah</t>
  </si>
  <si>
    <t>EN54C-2A17</t>
  </si>
  <si>
    <t>EN54C-LB4</t>
  </si>
  <si>
    <t>EN54C-LB8</t>
  </si>
  <si>
    <t>EN54C-LS4</t>
  </si>
  <si>
    <t>EN54C-LS8</t>
  </si>
  <si>
    <t>Wyjście zasilania: 4x0,5A, Ilość wejść/wyjść: 1/4; załączanie sekwencyjne</t>
  </si>
  <si>
    <t>Wyjście zasilania: 8x0,5A, Ilość wejść/wyjść: 1/8; załączanie sekwencyjne</t>
  </si>
  <si>
    <t>Konfigurator obowiązujący od dnia 02.01.2020 r. do odwołania.</t>
  </si>
  <si>
    <t>Klucz (S4) Cerberus Rem./zaaw. i rozsz. obsługa BACnet/Cerberus Mobile</t>
  </si>
  <si>
    <t>FCA2036-A1</t>
  </si>
  <si>
    <t>FDS224-R</t>
  </si>
  <si>
    <t>Sygnalizator aku. z kom. głosowymi, pętlowy, czerwony, 94dB</t>
  </si>
  <si>
    <t>FDS225-R</t>
  </si>
  <si>
    <t>FDS226-RR</t>
  </si>
  <si>
    <t>Sygnalizator akustyczno-optyczny, pętlowy, czerwony; EN54-23</t>
  </si>
  <si>
    <t>FDS227-RR</t>
  </si>
  <si>
    <t>Sygnalizator aku.-opt. z kom. głosowymi, pętlowy, czerwony, EN54-23</t>
  </si>
  <si>
    <t>FDB226-R</t>
  </si>
  <si>
    <t>FDB227-R</t>
  </si>
  <si>
    <t>Sygnalizator akustyczny pętlowy, czerwony; 99dB</t>
  </si>
  <si>
    <t>praktycznie wszystkie</t>
  </si>
  <si>
    <t>S4</t>
  </si>
  <si>
    <t>filtr do ASD</t>
  </si>
  <si>
    <t>sygnalizatory pętlowe nowe</t>
  </si>
  <si>
    <t>dodatkowy zasilacz</t>
  </si>
  <si>
    <t>dodatkowa obudowa</t>
  </si>
  <si>
    <t>Czujka wielodetektorowa (optyczno-termiczna), TF1-TF9</t>
  </si>
  <si>
    <r>
      <t>Stopka montażowa do szyny U</t>
    </r>
    <r>
      <rPr>
        <i/>
        <sz val="10"/>
        <rFont val="Calibri"/>
        <family val="2"/>
      </rPr>
      <t xml:space="preserve"> (zamówienie - krotność </t>
    </r>
    <r>
      <rPr>
        <b/>
        <i/>
        <sz val="10"/>
        <rFont val="Calibri"/>
        <family val="2"/>
      </rPr>
      <t>25 szt.</t>
    </r>
    <r>
      <rPr>
        <i/>
        <sz val="10"/>
        <rFont val="Calibri"/>
        <family val="2"/>
      </rPr>
      <t>)</t>
    </r>
  </si>
  <si>
    <r>
      <t xml:space="preserve">Płytki opisowe </t>
    </r>
    <r>
      <rPr>
        <i/>
        <sz val="10"/>
        <rFont val="Calibri"/>
        <family val="2"/>
      </rPr>
      <t xml:space="preserve">(zamówienie - krotność </t>
    </r>
    <r>
      <rPr>
        <b/>
        <i/>
        <sz val="10"/>
        <rFont val="Calibri"/>
        <family val="2"/>
      </rPr>
      <t>10 szt.</t>
    </r>
    <r>
      <rPr>
        <i/>
        <sz val="10"/>
        <rFont val="Calibri"/>
        <family val="2"/>
      </rPr>
      <t>)</t>
    </r>
  </si>
  <si>
    <r>
      <t xml:space="preserve">Płytki opisowe do BA721 </t>
    </r>
    <r>
      <rPr>
        <i/>
        <sz val="10"/>
        <rFont val="Calibri"/>
        <family val="2"/>
      </rPr>
      <t xml:space="preserve">(zamówienie - krotność </t>
    </r>
    <r>
      <rPr>
        <b/>
        <i/>
        <sz val="10"/>
        <rFont val="Calibri"/>
        <family val="2"/>
      </rPr>
      <t>10 szt.</t>
    </r>
    <r>
      <rPr>
        <i/>
        <sz val="10"/>
        <rFont val="Calibri"/>
        <family val="2"/>
      </rPr>
      <t>)</t>
    </r>
  </si>
  <si>
    <r>
      <t xml:space="preserve">Uszczelka gniazda </t>
    </r>
    <r>
      <rPr>
        <i/>
        <sz val="10"/>
        <rFont val="Calibri"/>
        <family val="2"/>
      </rPr>
      <t xml:space="preserve">(zamówienie - krotność </t>
    </r>
    <r>
      <rPr>
        <b/>
        <i/>
        <sz val="10"/>
        <rFont val="Calibri"/>
        <family val="2"/>
      </rPr>
      <t>10 szt.</t>
    </r>
    <r>
      <rPr>
        <i/>
        <sz val="10"/>
        <rFont val="Calibri"/>
        <family val="2"/>
      </rPr>
      <t>)</t>
    </r>
  </si>
  <si>
    <r>
      <t xml:space="preserve">Mikrozłącze 4 zaciski 0,5 mm2; </t>
    </r>
    <r>
      <rPr>
        <i/>
        <sz val="10"/>
        <rFont val="Calibri"/>
        <family val="2"/>
      </rPr>
      <t xml:space="preserve">(zamówienie - krotność </t>
    </r>
    <r>
      <rPr>
        <b/>
        <i/>
        <sz val="10"/>
        <rFont val="Calibri"/>
        <family val="2"/>
      </rPr>
      <t>50 szt.</t>
    </r>
    <r>
      <rPr>
        <i/>
        <sz val="10"/>
        <rFont val="Calibri"/>
        <family val="2"/>
      </rPr>
      <t>)</t>
    </r>
  </si>
  <si>
    <r>
      <t xml:space="preserve">Mikrozłącze 3 zaciski 2,5 mm2; </t>
    </r>
    <r>
      <rPr>
        <i/>
        <sz val="10"/>
        <rFont val="Calibri"/>
        <family val="2"/>
      </rPr>
      <t xml:space="preserve">(zamówienie - krotność </t>
    </r>
    <r>
      <rPr>
        <b/>
        <i/>
        <sz val="10"/>
        <rFont val="Calibri"/>
        <family val="2"/>
      </rPr>
      <t>50 szt.</t>
    </r>
    <r>
      <rPr>
        <i/>
        <sz val="10"/>
        <rFont val="Calibri"/>
        <family val="2"/>
      </rPr>
      <t>)</t>
    </r>
  </si>
  <si>
    <r>
      <t xml:space="preserve">Zapasowa szybka do FDMH291-x </t>
    </r>
    <r>
      <rPr>
        <i/>
        <sz val="10"/>
        <rFont val="Calibri"/>
        <family val="2"/>
      </rPr>
      <t xml:space="preserve">(zamówienie - krotność </t>
    </r>
    <r>
      <rPr>
        <b/>
        <i/>
        <sz val="10"/>
        <rFont val="Calibri"/>
        <family val="2"/>
      </rPr>
      <t>10 szt.</t>
    </r>
    <r>
      <rPr>
        <i/>
        <sz val="10"/>
        <rFont val="Calibri"/>
        <family val="2"/>
      </rPr>
      <t>)</t>
    </r>
  </si>
  <si>
    <r>
      <t xml:space="preserve">Płytka ochronna do FDMH291 </t>
    </r>
    <r>
      <rPr>
        <i/>
        <sz val="10"/>
        <rFont val="Calibri"/>
        <family val="2"/>
      </rPr>
      <t xml:space="preserve">(zamówienie - krotność </t>
    </r>
    <r>
      <rPr>
        <b/>
        <i/>
        <sz val="10"/>
        <rFont val="Calibri"/>
        <family val="2"/>
      </rPr>
      <t>5 szt.</t>
    </r>
    <r>
      <rPr>
        <i/>
        <sz val="10"/>
        <rFont val="Calibri"/>
        <family val="2"/>
      </rPr>
      <t>)</t>
    </r>
  </si>
  <si>
    <r>
      <t xml:space="preserve">Zapasowa szybka do FDMH293 </t>
    </r>
    <r>
      <rPr>
        <i/>
        <sz val="10"/>
        <rFont val="Calibri"/>
        <family val="2"/>
      </rPr>
      <t xml:space="preserve">(zamówienie - krotność </t>
    </r>
    <r>
      <rPr>
        <b/>
        <i/>
        <sz val="10"/>
        <rFont val="Calibri"/>
        <family val="2"/>
      </rPr>
      <t>10 szt.</t>
    </r>
    <r>
      <rPr>
        <i/>
        <sz val="10"/>
        <rFont val="Calibri"/>
        <family val="2"/>
      </rPr>
      <t>)</t>
    </r>
  </si>
  <si>
    <r>
      <t xml:space="preserve">Klucz do FDMH293 </t>
    </r>
    <r>
      <rPr>
        <i/>
        <sz val="10"/>
        <rFont val="Calibri"/>
        <family val="2"/>
      </rPr>
      <t xml:space="preserve">(zamówienie - krotność </t>
    </r>
    <r>
      <rPr>
        <b/>
        <i/>
        <sz val="10"/>
        <rFont val="Calibri"/>
        <family val="2"/>
      </rPr>
      <t>10 szt.</t>
    </r>
    <r>
      <rPr>
        <i/>
        <sz val="10"/>
        <rFont val="Calibri"/>
        <family val="2"/>
      </rPr>
      <t>)</t>
    </r>
  </si>
  <si>
    <r>
      <t xml:space="preserve">Płytka ochronna do FDMH293 </t>
    </r>
    <r>
      <rPr>
        <i/>
        <sz val="10"/>
        <rFont val="Calibri"/>
        <family val="2"/>
      </rPr>
      <t xml:space="preserve">(zamówienie - krotność </t>
    </r>
    <r>
      <rPr>
        <b/>
        <i/>
        <sz val="10"/>
        <rFont val="Calibri"/>
        <family val="2"/>
      </rPr>
      <t>5 szt.</t>
    </r>
    <r>
      <rPr>
        <i/>
        <sz val="10"/>
        <rFont val="Calibri"/>
        <family val="2"/>
      </rPr>
      <t>)</t>
    </r>
  </si>
  <si>
    <r>
      <t xml:space="preserve">Dławica uszczelniająca M20 x 1,5 </t>
    </r>
    <r>
      <rPr>
        <i/>
        <sz val="10"/>
        <rFont val="Calibri"/>
        <family val="2"/>
      </rPr>
      <t xml:space="preserve">(zamówienie - krotność </t>
    </r>
    <r>
      <rPr>
        <b/>
        <i/>
        <sz val="10"/>
        <rFont val="Calibri"/>
        <family val="2"/>
      </rPr>
      <t>10 szt.</t>
    </r>
    <r>
      <rPr>
        <i/>
        <sz val="10"/>
        <rFont val="Calibri"/>
        <family val="2"/>
      </rPr>
      <t>)</t>
    </r>
  </si>
  <si>
    <r>
      <t xml:space="preserve">Nakrętka dławicy M20 x 1,5 </t>
    </r>
    <r>
      <rPr>
        <i/>
        <sz val="10"/>
        <rFont val="Calibri"/>
        <family val="2"/>
      </rPr>
      <t xml:space="preserve">(zamówienie - krotność </t>
    </r>
    <r>
      <rPr>
        <b/>
        <i/>
        <sz val="10"/>
        <rFont val="Calibri"/>
        <family val="2"/>
      </rPr>
      <t>10 szt.</t>
    </r>
    <r>
      <rPr>
        <i/>
        <sz val="10"/>
        <rFont val="Calibri"/>
        <family val="2"/>
      </rPr>
      <t>)</t>
    </r>
  </si>
  <si>
    <r>
      <t>Uszczelka gniazda pośredniego (</t>
    </r>
    <r>
      <rPr>
        <i/>
        <sz val="10"/>
        <rFont val="Calibri"/>
        <family val="2"/>
      </rPr>
      <t xml:space="preserve">zamówienie - krotność </t>
    </r>
    <r>
      <rPr>
        <b/>
        <i/>
        <sz val="10"/>
        <rFont val="Calibri"/>
        <family val="2"/>
      </rPr>
      <t>10 szt.</t>
    </r>
    <r>
      <rPr>
        <sz val="10"/>
        <rFont val="Calibri"/>
        <family val="2"/>
      </rPr>
      <t>)</t>
    </r>
  </si>
  <si>
    <t>Puszka montażowa sygnalizatora adresowalnego, głęboka, czerwona</t>
  </si>
  <si>
    <t>Puszka montażowa sygnalizatora adresowalnego, czerwona</t>
  </si>
  <si>
    <r>
      <t xml:space="preserve">Osłona przeciwzapyleniowa czujek FDOOT </t>
    </r>
    <r>
      <rPr>
        <i/>
        <sz val="10"/>
        <rFont val="Calibri"/>
        <family val="2"/>
      </rPr>
      <t xml:space="preserve">(zamówienie - krotność </t>
    </r>
    <r>
      <rPr>
        <b/>
        <i/>
        <sz val="10"/>
        <rFont val="Calibri"/>
        <family val="2"/>
      </rPr>
      <t>10 szt.</t>
    </r>
    <r>
      <rPr>
        <i/>
        <sz val="10"/>
        <rFont val="Calibri"/>
        <family val="2"/>
      </rPr>
      <t>)</t>
    </r>
  </si>
  <si>
    <r>
      <t xml:space="preserve">Pojemnik z gazem testowym </t>
    </r>
    <r>
      <rPr>
        <i/>
        <sz val="10"/>
        <rFont val="Calibri"/>
        <family val="2"/>
      </rPr>
      <t xml:space="preserve">(zamówienie - krotność </t>
    </r>
    <r>
      <rPr>
        <b/>
        <i/>
        <sz val="10"/>
        <rFont val="Calibri"/>
        <family val="2"/>
      </rPr>
      <t>6 szt.</t>
    </r>
    <r>
      <rPr>
        <i/>
        <sz val="10"/>
        <rFont val="Calibri"/>
        <family val="2"/>
      </rPr>
      <t>)</t>
    </r>
  </si>
  <si>
    <r>
      <t xml:space="preserve">Pojemnik z gazem testowym do czujek CO </t>
    </r>
    <r>
      <rPr>
        <i/>
        <sz val="10"/>
        <rFont val="Calibri"/>
        <family val="2"/>
      </rPr>
      <t xml:space="preserve">(zamówienie - krotność </t>
    </r>
    <r>
      <rPr>
        <b/>
        <i/>
        <sz val="10"/>
        <rFont val="Calibri"/>
        <family val="2"/>
      </rPr>
      <t>6 szt.</t>
    </r>
    <r>
      <rPr>
        <i/>
        <sz val="10"/>
        <rFont val="Calibri"/>
        <family val="2"/>
      </rPr>
      <t>)</t>
    </r>
  </si>
  <si>
    <r>
      <t xml:space="preserve">Kapsuła z gazem testowym do RE8ST </t>
    </r>
    <r>
      <rPr>
        <i/>
        <sz val="10"/>
        <rFont val="Calibri"/>
        <family val="2"/>
      </rPr>
      <t xml:space="preserve">(zamówienie - krotność </t>
    </r>
    <r>
      <rPr>
        <b/>
        <i/>
        <sz val="10"/>
        <rFont val="Calibri"/>
        <family val="2"/>
      </rPr>
      <t>6 szt.</t>
    </r>
    <r>
      <rPr>
        <i/>
        <sz val="10"/>
        <rFont val="Calibri"/>
        <family val="2"/>
      </rPr>
      <t>)</t>
    </r>
  </si>
  <si>
    <r>
      <t xml:space="preserve">Kapsuła z CO do RE8STCO </t>
    </r>
    <r>
      <rPr>
        <i/>
        <sz val="10"/>
        <rFont val="Calibri"/>
        <family val="2"/>
      </rPr>
      <t xml:space="preserve">(zamówienie - krotność </t>
    </r>
    <r>
      <rPr>
        <b/>
        <i/>
        <sz val="10"/>
        <rFont val="Calibri"/>
        <family val="2"/>
      </rPr>
      <t>6 szt.</t>
    </r>
    <r>
      <rPr>
        <i/>
        <sz val="10"/>
        <rFont val="Calibri"/>
        <family val="2"/>
      </rPr>
      <t>)</t>
    </r>
  </si>
  <si>
    <t>dodanie zakładki z OWS</t>
  </si>
  <si>
    <t>SAOZ-Pk2</t>
  </si>
  <si>
    <t>Zamawiający:</t>
  </si>
  <si>
    <t>Nazwa firmy:</t>
  </si>
  <si>
    <t>Ulica, numer:</t>
  </si>
  <si>
    <t>Kod pocztowy:</t>
  </si>
  <si>
    <t>Miejscowość:</t>
  </si>
  <si>
    <t>NIP:</t>
  </si>
  <si>
    <t>Osoba zamawiająca:</t>
  </si>
  <si>
    <t>e-mail:</t>
  </si>
  <si>
    <t>Tel. kontakowy:</t>
  </si>
  <si>
    <t>Adres dostawy:</t>
  </si>
  <si>
    <t>Tel. kontaktowy:</t>
  </si>
  <si>
    <t xml:space="preserve">Uwagi: </t>
  </si>
  <si>
    <t xml:space="preserve">Zamówienie nr / nazwa projektu (dotyczy): </t>
  </si>
  <si>
    <t>Konsola obsługowa (PMI) centrali Cerberus PRO</t>
  </si>
  <si>
    <t>Konsola obsługowa (PMI) centrali FC361</t>
  </si>
  <si>
    <t>FN2012-A1</t>
  </si>
  <si>
    <t>Switch Ethernet modułowy (C-WEB/LAN)</t>
  </si>
  <si>
    <t>FCA2031-A1</t>
  </si>
  <si>
    <t>Moduł połączeniowy switcha FN2012 (MoNET)</t>
  </si>
  <si>
    <t>VN2001-A1</t>
  </si>
  <si>
    <t>Moduł Ethernet switcha FN2012</t>
  </si>
  <si>
    <t>VN2002-A1</t>
  </si>
  <si>
    <t>Moduł wielomodowy (MM) switcha FN2012</t>
  </si>
  <si>
    <t>VN2003-A1</t>
  </si>
  <si>
    <t>Moduł jednomodowy (SM) switcha FN2012</t>
  </si>
  <si>
    <t>NK8327</t>
  </si>
  <si>
    <t>Bramka Modbus</t>
  </si>
  <si>
    <t>Czujka optyczna dymu TF1-TF5 + TF7-TF9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</si>
</sst>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General_)"/>
    <numFmt numFmtId="173" formatCode="[$-415]d\ mmmm\ yyyy"/>
    <numFmt numFmtId="174" formatCode="dd\.mm\.yyyy"/>
    <numFmt numFmtId="175" formatCode="mmm/yyyy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\ _z_ł_-;\-* #,##0.0\ _z_ł_-;_-* &quot;-&quot;??\ _z_ł_-;_-@_-"/>
    <numFmt numFmtId="179" formatCode="_-* #,##0\ _z_ł_-;\-* #,##0\ _z_ł_-;_-* &quot;-&quot;??\ _z_ł_-;_-@_-"/>
  </numFmts>
  <fonts count="73">
    <font>
      <sz val="10"/>
      <name val="Arial"/>
      <family val="0"/>
    </font>
    <font>
      <sz val="10"/>
      <name val="Arial CE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i/>
      <sz val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i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i/>
      <sz val="10"/>
      <color indexed="22"/>
      <name val="Calibri"/>
      <family val="2"/>
    </font>
    <font>
      <b/>
      <sz val="10"/>
      <color indexed="22"/>
      <name val="Calibri"/>
      <family val="2"/>
    </font>
    <font>
      <b/>
      <sz val="10"/>
      <color indexed="9"/>
      <name val="Calibri"/>
      <family val="2"/>
    </font>
    <font>
      <b/>
      <i/>
      <sz val="11"/>
      <color indexed="22"/>
      <name val="Calibri"/>
      <family val="2"/>
    </font>
    <font>
      <b/>
      <i/>
      <sz val="10"/>
      <color indexed="22"/>
      <name val="Calibri"/>
      <family val="2"/>
    </font>
    <font>
      <sz val="10"/>
      <color indexed="9"/>
      <name val="Calibri"/>
      <family val="2"/>
    </font>
    <font>
      <b/>
      <i/>
      <sz val="10"/>
      <color indexed="55"/>
      <name val="Calibri"/>
      <family val="2"/>
    </font>
    <font>
      <sz val="10"/>
      <color indexed="49"/>
      <name val="Calibri"/>
      <family val="2"/>
    </font>
    <font>
      <b/>
      <sz val="10"/>
      <color indexed="49"/>
      <name val="Calibri"/>
      <family val="2"/>
    </font>
    <font>
      <i/>
      <sz val="10"/>
      <color indexed="10"/>
      <name val="Calibri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sz val="10"/>
      <color theme="4"/>
      <name val="Calibri"/>
      <family val="2"/>
    </font>
    <font>
      <b/>
      <sz val="10"/>
      <color rgb="FFFF0000"/>
      <name val="Calibri"/>
      <family val="2"/>
    </font>
    <font>
      <i/>
      <sz val="10"/>
      <color theme="0" tint="-0.04997999966144562"/>
      <name val="Calibri"/>
      <family val="2"/>
    </font>
    <font>
      <b/>
      <sz val="10"/>
      <color theme="0" tint="-0.04997999966144562"/>
      <name val="Calibri"/>
      <family val="2"/>
    </font>
    <font>
      <b/>
      <sz val="10"/>
      <color theme="0"/>
      <name val="Calibri"/>
      <family val="2"/>
    </font>
    <font>
      <b/>
      <i/>
      <sz val="11"/>
      <color theme="0" tint="-0.04997999966144562"/>
      <name val="Calibri"/>
      <family val="2"/>
    </font>
    <font>
      <b/>
      <i/>
      <sz val="10"/>
      <color theme="0" tint="-0.04997999966144562"/>
      <name val="Calibri"/>
      <family val="2"/>
    </font>
    <font>
      <sz val="10"/>
      <color theme="0"/>
      <name val="Calibri"/>
      <family val="2"/>
    </font>
    <font>
      <b/>
      <i/>
      <sz val="10"/>
      <color theme="0" tint="-0.3499799966812134"/>
      <name val="Calibri"/>
      <family val="2"/>
    </font>
    <font>
      <sz val="10"/>
      <color theme="8" tint="-0.24997000396251678"/>
      <name val="Calibri"/>
      <family val="2"/>
    </font>
    <font>
      <b/>
      <sz val="10"/>
      <color theme="8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6998906135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1" fillId="0" borderId="0">
      <alignment/>
      <protection/>
    </xf>
    <xf numFmtId="0" fontId="5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9" fillId="0" borderId="0" xfId="45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4" fontId="30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" fontId="9" fillId="0" borderId="0" xfId="0" applyNumberFormat="1" applyFont="1" applyAlignment="1" applyProtection="1">
      <alignment/>
      <protection/>
    </xf>
    <xf numFmtId="174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 locked="0"/>
    </xf>
    <xf numFmtId="0" fontId="30" fillId="0" borderId="10" xfId="0" applyFont="1" applyFill="1" applyBorder="1" applyAlignment="1" applyProtection="1">
      <alignment horizontal="left" vertical="center"/>
      <protection/>
    </xf>
    <xf numFmtId="0" fontId="9" fillId="0" borderId="11" xfId="53" applyFont="1" applyFill="1" applyBorder="1" applyAlignment="1" applyProtection="1">
      <alignment vertical="center" wrapText="1"/>
      <protection/>
    </xf>
    <xf numFmtId="0" fontId="30" fillId="0" borderId="12" xfId="0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 wrapText="1"/>
      <protection/>
    </xf>
    <xf numFmtId="0" fontId="30" fillId="0" borderId="13" xfId="0" applyFont="1" applyFill="1" applyBorder="1" applyAlignment="1" applyProtection="1">
      <alignment horizontal="left" vertical="center"/>
      <protection/>
    </xf>
    <xf numFmtId="0" fontId="9" fillId="0" borderId="14" xfId="53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30" fillId="0" borderId="15" xfId="0" applyFont="1" applyFill="1" applyBorder="1" applyAlignment="1" applyProtection="1">
      <alignment horizontal="left" vertical="center"/>
      <protection/>
    </xf>
    <xf numFmtId="0" fontId="9" fillId="0" borderId="16" xfId="53" applyFont="1" applyFill="1" applyBorder="1" applyAlignment="1" applyProtection="1">
      <alignment vertical="center" wrapText="1"/>
      <protection/>
    </xf>
    <xf numFmtId="0" fontId="9" fillId="0" borderId="14" xfId="53" applyFont="1" applyFill="1" applyBorder="1" applyProtection="1">
      <alignment/>
      <protection/>
    </xf>
    <xf numFmtId="0" fontId="9" fillId="0" borderId="11" xfId="53" applyFont="1" applyFill="1" applyBorder="1" applyProtection="1">
      <alignment/>
      <protection/>
    </xf>
    <xf numFmtId="0" fontId="9" fillId="0" borderId="11" xfId="0" applyFont="1" applyFill="1" applyBorder="1" applyAlignment="1" applyProtection="1">
      <alignment/>
      <protection/>
    </xf>
    <xf numFmtId="0" fontId="9" fillId="0" borderId="11" xfId="53" applyFont="1" applyFill="1" applyBorder="1" applyAlignment="1" applyProtection="1">
      <alignment wrapText="1"/>
      <protection/>
    </xf>
    <xf numFmtId="1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30" fillId="0" borderId="10" xfId="0" applyNumberFormat="1" applyFont="1" applyFill="1" applyBorder="1" applyAlignment="1" applyProtection="1">
      <alignment horizontal="left" vertical="center"/>
      <protection/>
    </xf>
    <xf numFmtId="0" fontId="30" fillId="0" borderId="17" xfId="0" applyFont="1" applyFill="1" applyBorder="1" applyAlignment="1" applyProtection="1">
      <alignment/>
      <protection/>
    </xf>
    <xf numFmtId="0" fontId="30" fillId="0" borderId="18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 applyProtection="1">
      <alignment/>
      <protection/>
    </xf>
    <xf numFmtId="0" fontId="30" fillId="0" borderId="19" xfId="0" applyFont="1" applyFill="1" applyBorder="1" applyAlignment="1" applyProtection="1">
      <alignment/>
      <protection/>
    </xf>
    <xf numFmtId="0" fontId="30" fillId="0" borderId="20" xfId="0" applyFont="1" applyFill="1" applyBorder="1" applyAlignment="1" applyProtection="1">
      <alignment/>
      <protection/>
    </xf>
    <xf numFmtId="172" fontId="31" fillId="0" borderId="10" xfId="0" applyNumberFormat="1" applyFont="1" applyFill="1" applyBorder="1" applyAlignment="1" applyProtection="1">
      <alignment horizontal="left" vertical="center" wrapText="1"/>
      <protection/>
    </xf>
    <xf numFmtId="172" fontId="32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/>
      <protection/>
    </xf>
    <xf numFmtId="172" fontId="30" fillId="0" borderId="10" xfId="0" applyNumberFormat="1" applyFont="1" applyFill="1" applyBorder="1" applyAlignment="1" applyProtection="1">
      <alignment horizontal="left" vertical="center" wrapText="1"/>
      <protection/>
    </xf>
    <xf numFmtId="172" fontId="9" fillId="0" borderId="11" xfId="0" applyNumberFormat="1" applyFont="1" applyFill="1" applyBorder="1" applyAlignment="1" applyProtection="1">
      <alignment horizontal="left" vertical="center" wrapText="1"/>
      <protection/>
    </xf>
    <xf numFmtId="172" fontId="30" fillId="0" borderId="10" xfId="0" applyNumberFormat="1" applyFont="1" applyFill="1" applyBorder="1" applyAlignment="1" applyProtection="1">
      <alignment horizontal="left" vertical="center"/>
      <protection/>
    </xf>
    <xf numFmtId="0" fontId="30" fillId="0" borderId="10" xfId="0" applyFont="1" applyFill="1" applyBorder="1" applyAlignment="1" applyProtection="1">
      <alignment vertical="center"/>
      <protection/>
    </xf>
    <xf numFmtId="0" fontId="30" fillId="0" borderId="10" xfId="53" applyFont="1" applyFill="1" applyBorder="1" applyAlignment="1" applyProtection="1">
      <alignment/>
      <protection/>
    </xf>
    <xf numFmtId="0" fontId="9" fillId="0" borderId="11" xfId="53" applyFont="1" applyFill="1" applyBorder="1" applyAlignment="1" applyProtection="1">
      <alignment/>
      <protection/>
    </xf>
    <xf numFmtId="1" fontId="9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/>
    </xf>
    <xf numFmtId="4" fontId="30" fillId="0" borderId="11" xfId="53" applyNumberFormat="1" applyFont="1" applyFill="1" applyBorder="1" applyAlignment="1" applyProtection="1">
      <alignment vertical="center"/>
      <protection/>
    </xf>
    <xf numFmtId="4" fontId="9" fillId="0" borderId="11" xfId="53" applyNumberFormat="1" applyFont="1" applyFill="1" applyBorder="1" applyAlignment="1" applyProtection="1">
      <alignment vertical="center"/>
      <protection/>
    </xf>
    <xf numFmtId="4" fontId="30" fillId="0" borderId="0" xfId="53" applyNumberFormat="1" applyFont="1" applyFill="1" applyBorder="1" applyAlignment="1" applyProtection="1">
      <alignment vertical="center"/>
      <protection/>
    </xf>
    <xf numFmtId="4" fontId="9" fillId="0" borderId="0" xfId="53" applyNumberFormat="1" applyFont="1" applyFill="1" applyBorder="1" applyAlignment="1" applyProtection="1">
      <alignment vertical="center"/>
      <protection/>
    </xf>
    <xf numFmtId="4" fontId="30" fillId="0" borderId="14" xfId="53" applyNumberFormat="1" applyFont="1" applyFill="1" applyBorder="1" applyAlignment="1" applyProtection="1">
      <alignment vertical="center"/>
      <protection/>
    </xf>
    <xf numFmtId="4" fontId="9" fillId="0" borderId="14" xfId="53" applyNumberFormat="1" applyFont="1" applyFill="1" applyBorder="1" applyAlignment="1" applyProtection="1">
      <alignment vertical="center"/>
      <protection/>
    </xf>
    <xf numFmtId="4" fontId="30" fillId="0" borderId="16" xfId="53" applyNumberFormat="1" applyFont="1" applyFill="1" applyBorder="1" applyAlignment="1" applyProtection="1">
      <alignment vertical="center"/>
      <protection/>
    </xf>
    <xf numFmtId="4" fontId="9" fillId="0" borderId="16" xfId="53" applyNumberFormat="1" applyFont="1" applyFill="1" applyBorder="1" applyAlignment="1" applyProtection="1">
      <alignment vertical="center"/>
      <protection/>
    </xf>
    <xf numFmtId="4" fontId="30" fillId="0" borderId="14" xfId="53" applyNumberFormat="1" applyFont="1" applyFill="1" applyBorder="1" applyProtection="1">
      <alignment/>
      <protection/>
    </xf>
    <xf numFmtId="4" fontId="9" fillId="0" borderId="14" xfId="53" applyNumberFormat="1" applyFont="1" applyFill="1" applyBorder="1" applyProtection="1">
      <alignment/>
      <protection/>
    </xf>
    <xf numFmtId="4" fontId="30" fillId="0" borderId="11" xfId="53" applyNumberFormat="1" applyFont="1" applyFill="1" applyBorder="1" applyProtection="1">
      <alignment/>
      <protection/>
    </xf>
    <xf numFmtId="0" fontId="30" fillId="0" borderId="21" xfId="0" applyFont="1" applyFill="1" applyBorder="1" applyAlignment="1" applyProtection="1">
      <alignment/>
      <protection/>
    </xf>
    <xf numFmtId="0" fontId="30" fillId="0" borderId="22" xfId="0" applyFont="1" applyFill="1" applyBorder="1" applyAlignment="1" applyProtection="1">
      <alignment/>
      <protection/>
    </xf>
    <xf numFmtId="4" fontId="9" fillId="0" borderId="11" xfId="53" applyNumberFormat="1" applyFont="1" applyFill="1" applyBorder="1" applyProtection="1">
      <alignment/>
      <protection/>
    </xf>
    <xf numFmtId="4" fontId="32" fillId="0" borderId="11" xfId="53" applyNumberFormat="1" applyFont="1" applyFill="1" applyBorder="1" applyProtection="1">
      <alignment/>
      <protection/>
    </xf>
    <xf numFmtId="4" fontId="3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4" fontId="30" fillId="0" borderId="23" xfId="0" applyNumberFormat="1" applyFont="1" applyFill="1" applyBorder="1" applyAlignment="1" applyProtection="1">
      <alignment/>
      <protection/>
    </xf>
    <xf numFmtId="4" fontId="9" fillId="0" borderId="18" xfId="0" applyNumberFormat="1" applyFont="1" applyFill="1" applyBorder="1" applyAlignment="1" applyProtection="1">
      <alignment/>
      <protection/>
    </xf>
    <xf numFmtId="4" fontId="9" fillId="0" borderId="24" xfId="0" applyNumberFormat="1" applyFont="1" applyBorder="1" applyAlignment="1" applyProtection="1">
      <alignment/>
      <protection/>
    </xf>
    <xf numFmtId="4" fontId="9" fillId="0" borderId="0" xfId="0" applyNumberFormat="1" applyFont="1" applyAlignment="1" applyProtection="1">
      <alignment/>
      <protection locked="0"/>
    </xf>
    <xf numFmtId="0" fontId="62" fillId="0" borderId="0" xfId="0" applyFont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 vertical="center"/>
      <protection/>
    </xf>
    <xf numFmtId="0" fontId="62" fillId="0" borderId="0" xfId="0" applyFont="1" applyFill="1" applyAlignment="1" applyProtection="1">
      <alignment/>
      <protection locked="0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9" fillId="0" borderId="14" xfId="53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4" fontId="30" fillId="0" borderId="24" xfId="0" applyNumberFormat="1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62" fillId="0" borderId="0" xfId="0" applyFont="1" applyFill="1" applyAlignment="1" applyProtection="1">
      <alignment horizontal="center" vertical="center"/>
      <protection locked="0"/>
    </xf>
    <xf numFmtId="4" fontId="30" fillId="0" borderId="23" xfId="0" applyNumberFormat="1" applyFont="1" applyFill="1" applyBorder="1" applyAlignment="1" applyProtection="1">
      <alignment vertical="center"/>
      <protection/>
    </xf>
    <xf numFmtId="4" fontId="30" fillId="0" borderId="25" xfId="0" applyNumberFormat="1" applyFont="1" applyFill="1" applyBorder="1" applyAlignment="1" applyProtection="1">
      <alignment vertical="center"/>
      <protection/>
    </xf>
    <xf numFmtId="4" fontId="30" fillId="0" borderId="26" xfId="0" applyNumberFormat="1" applyFont="1" applyFill="1" applyBorder="1" applyAlignment="1" applyProtection="1">
      <alignment vertical="center"/>
      <protection/>
    </xf>
    <xf numFmtId="0" fontId="30" fillId="0" borderId="10" xfId="2" applyFont="1" applyFill="1" applyBorder="1" applyAlignment="1" applyProtection="1">
      <alignment vertical="center"/>
      <protection/>
    </xf>
    <xf numFmtId="4" fontId="31" fillId="0" borderId="11" xfId="0" applyNumberFormat="1" applyFont="1" applyFill="1" applyBorder="1" applyAlignment="1" applyProtection="1">
      <alignment horizontal="right" vertical="center" wrapText="1"/>
      <protection/>
    </xf>
    <xf numFmtId="4" fontId="31" fillId="0" borderId="24" xfId="0" applyNumberFormat="1" applyFont="1" applyFill="1" applyBorder="1" applyAlignment="1" applyProtection="1">
      <alignment vertical="center"/>
      <protection/>
    </xf>
    <xf numFmtId="4" fontId="63" fillId="0" borderId="24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locked="0"/>
    </xf>
    <xf numFmtId="4" fontId="30" fillId="0" borderId="11" xfId="0" applyNumberFormat="1" applyFont="1" applyFill="1" applyBorder="1" applyAlignment="1" applyProtection="1">
      <alignment horizontal="right" vertical="center" wrapText="1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4" fontId="30" fillId="0" borderId="27" xfId="0" applyNumberFormat="1" applyFont="1" applyFill="1" applyBorder="1" applyAlignment="1" applyProtection="1">
      <alignment vertical="center"/>
      <protection/>
    </xf>
    <xf numFmtId="4" fontId="9" fillId="0" borderId="16" xfId="0" applyNumberFormat="1" applyFont="1" applyFill="1" applyBorder="1" applyAlignment="1" applyProtection="1">
      <alignment/>
      <protection/>
    </xf>
    <xf numFmtId="0" fontId="30" fillId="0" borderId="13" xfId="53" applyFont="1" applyFill="1" applyBorder="1" applyAlignment="1" applyProtection="1">
      <alignment horizontal="left"/>
      <protection/>
    </xf>
    <xf numFmtId="0" fontId="30" fillId="0" borderId="11" xfId="53" applyFont="1" applyFill="1" applyBorder="1" applyAlignment="1" applyProtection="1">
      <alignment horizontal="right"/>
      <protection/>
    </xf>
    <xf numFmtId="9" fontId="9" fillId="0" borderId="11" xfId="56" applyFont="1" applyFill="1" applyBorder="1" applyAlignment="1" applyProtection="1">
      <alignment horizontal="center" vertical="center"/>
      <protection locked="0"/>
    </xf>
    <xf numFmtId="172" fontId="31" fillId="0" borderId="19" xfId="0" applyNumberFormat="1" applyFont="1" applyFill="1" applyBorder="1" applyAlignment="1" applyProtection="1">
      <alignment horizontal="left" vertical="center" wrapText="1"/>
      <protection/>
    </xf>
    <xf numFmtId="172" fontId="32" fillId="0" borderId="20" xfId="0" applyNumberFormat="1" applyFont="1" applyFill="1" applyBorder="1" applyAlignment="1" applyProtection="1">
      <alignment horizontal="left" vertical="center" wrapText="1"/>
      <protection/>
    </xf>
    <xf numFmtId="4" fontId="31" fillId="0" borderId="20" xfId="0" applyNumberFormat="1" applyFont="1" applyFill="1" applyBorder="1" applyAlignment="1" applyProtection="1">
      <alignment horizontal="right" vertical="center" wrapText="1"/>
      <protection/>
    </xf>
    <xf numFmtId="4" fontId="32" fillId="0" borderId="20" xfId="53" applyNumberFormat="1" applyFont="1" applyFill="1" applyBorder="1" applyProtection="1">
      <alignment/>
      <protection/>
    </xf>
    <xf numFmtId="4" fontId="31" fillId="0" borderId="22" xfId="0" applyNumberFormat="1" applyFont="1" applyFill="1" applyBorder="1" applyAlignment="1" applyProtection="1">
      <alignment vertical="center"/>
      <protection/>
    </xf>
    <xf numFmtId="4" fontId="9" fillId="0" borderId="0" xfId="53" applyNumberFormat="1" applyFont="1" applyFill="1" applyBorder="1" applyProtection="1">
      <alignment/>
      <protection/>
    </xf>
    <xf numFmtId="0" fontId="9" fillId="0" borderId="11" xfId="0" applyFont="1" applyFill="1" applyBorder="1" applyAlignment="1" applyProtection="1">
      <alignment wrapText="1"/>
      <protection/>
    </xf>
    <xf numFmtId="0" fontId="30" fillId="0" borderId="13" xfId="53" applyFont="1" applyFill="1" applyBorder="1" applyAlignment="1" applyProtection="1">
      <alignment/>
      <protection/>
    </xf>
    <xf numFmtId="0" fontId="9" fillId="0" borderId="14" xfId="53" applyFont="1" applyFill="1" applyBorder="1" applyAlignment="1" applyProtection="1">
      <alignment/>
      <protection/>
    </xf>
    <xf numFmtId="4" fontId="30" fillId="0" borderId="28" xfId="0" applyNumberFormat="1" applyFont="1" applyBorder="1" applyAlignment="1" applyProtection="1">
      <alignment/>
      <protection/>
    </xf>
    <xf numFmtId="0" fontId="64" fillId="0" borderId="29" xfId="0" applyFont="1" applyFill="1" applyBorder="1" applyAlignment="1" applyProtection="1">
      <alignment horizontal="right"/>
      <protection/>
    </xf>
    <xf numFmtId="4" fontId="65" fillId="0" borderId="29" xfId="0" applyNumberFormat="1" applyFont="1" applyFill="1" applyBorder="1" applyAlignment="1" applyProtection="1">
      <alignment/>
      <protection/>
    </xf>
    <xf numFmtId="0" fontId="9" fillId="0" borderId="18" xfId="0" applyFont="1" applyFill="1" applyBorder="1" applyAlignment="1" applyProtection="1">
      <alignment horizontal="center" vertical="center"/>
      <protection locked="0"/>
    </xf>
    <xf numFmtId="1" fontId="30" fillId="0" borderId="0" xfId="0" applyNumberFormat="1" applyFont="1" applyAlignment="1" applyProtection="1">
      <alignment horizontal="right"/>
      <protection/>
    </xf>
    <xf numFmtId="0" fontId="9" fillId="0" borderId="0" xfId="0" applyFont="1" applyFill="1" applyAlignment="1" applyProtection="1">
      <alignment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1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/>
      <protection locked="0"/>
    </xf>
    <xf numFmtId="0" fontId="9" fillId="0" borderId="14" xfId="53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30" fillId="0" borderId="11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30" fillId="0" borderId="11" xfId="0" applyFont="1" applyBorder="1" applyAlignment="1" applyProtection="1">
      <alignment/>
      <protection/>
    </xf>
    <xf numFmtId="0" fontId="30" fillId="0" borderId="11" xfId="0" applyFont="1" applyBorder="1" applyAlignment="1" applyProtection="1">
      <alignment wrapText="1"/>
      <protection locked="0"/>
    </xf>
    <xf numFmtId="9" fontId="66" fillId="33" borderId="30" xfId="56" applyFont="1" applyFill="1" applyBorder="1" applyAlignment="1" applyProtection="1">
      <alignment horizontal="center" vertical="center"/>
      <protection locked="0"/>
    </xf>
    <xf numFmtId="4" fontId="65" fillId="33" borderId="28" xfId="0" applyNumberFormat="1" applyFont="1" applyFill="1" applyBorder="1" applyAlignment="1" applyProtection="1">
      <alignment/>
      <protection/>
    </xf>
    <xf numFmtId="4" fontId="65" fillId="33" borderId="31" xfId="0" applyNumberFormat="1" applyFont="1" applyFill="1" applyBorder="1" applyAlignment="1" applyProtection="1">
      <alignment/>
      <protection/>
    </xf>
    <xf numFmtId="0" fontId="67" fillId="33" borderId="32" xfId="53" applyFont="1" applyFill="1" applyBorder="1" applyAlignment="1" applyProtection="1">
      <alignment horizontal="center" vertical="center"/>
      <protection/>
    </xf>
    <xf numFmtId="0" fontId="67" fillId="33" borderId="32" xfId="53" applyFont="1" applyFill="1" applyBorder="1" applyAlignment="1" applyProtection="1">
      <alignment horizontal="center" vertical="center" wrapText="1"/>
      <protection/>
    </xf>
    <xf numFmtId="0" fontId="68" fillId="33" borderId="29" xfId="53" applyFont="1" applyFill="1" applyBorder="1" applyAlignment="1" applyProtection="1">
      <alignment vertical="center"/>
      <protection/>
    </xf>
    <xf numFmtId="0" fontId="68" fillId="33" borderId="33" xfId="53" applyFont="1" applyFill="1" applyBorder="1" applyAlignment="1" applyProtection="1">
      <alignment vertical="center"/>
      <protection/>
    </xf>
    <xf numFmtId="0" fontId="68" fillId="33" borderId="29" xfId="53" applyFont="1" applyFill="1" applyBorder="1" applyAlignment="1" applyProtection="1">
      <alignment/>
      <protection/>
    </xf>
    <xf numFmtId="0" fontId="68" fillId="33" borderId="33" xfId="53" applyFont="1" applyFill="1" applyBorder="1" applyAlignment="1" applyProtection="1">
      <alignment/>
      <protection/>
    </xf>
    <xf numFmtId="0" fontId="66" fillId="33" borderId="0" xfId="0" applyFont="1" applyFill="1" applyAlignment="1" applyProtection="1">
      <alignment/>
      <protection/>
    </xf>
    <xf numFmtId="0" fontId="69" fillId="33" borderId="0" xfId="0" applyFont="1" applyFill="1" applyAlignment="1" applyProtection="1">
      <alignment/>
      <protection/>
    </xf>
    <xf numFmtId="0" fontId="70" fillId="33" borderId="29" xfId="53" applyFont="1" applyFill="1" applyBorder="1" applyAlignment="1" applyProtection="1">
      <alignment vertical="center"/>
      <protection/>
    </xf>
    <xf numFmtId="0" fontId="70" fillId="33" borderId="29" xfId="53" applyFont="1" applyFill="1" applyBorder="1" applyAlignment="1" applyProtection="1">
      <alignment/>
      <protection/>
    </xf>
    <xf numFmtId="0" fontId="70" fillId="33" borderId="29" xfId="53" applyFont="1" applyFill="1" applyBorder="1" applyAlignment="1" applyProtection="1">
      <alignment horizontal="center" vertical="center"/>
      <protection/>
    </xf>
    <xf numFmtId="172" fontId="30" fillId="33" borderId="19" xfId="0" applyNumberFormat="1" applyFont="1" applyFill="1" applyBorder="1" applyAlignment="1" applyProtection="1">
      <alignment horizontal="left" vertical="center" wrapText="1"/>
      <protection/>
    </xf>
    <xf numFmtId="172" fontId="9" fillId="33" borderId="20" xfId="0" applyNumberFormat="1" applyFont="1" applyFill="1" applyBorder="1" applyAlignment="1" applyProtection="1">
      <alignment horizontal="left" vertical="center" wrapText="1"/>
      <protection/>
    </xf>
    <xf numFmtId="4" fontId="30" fillId="33" borderId="20" xfId="0" applyNumberFormat="1" applyFont="1" applyFill="1" applyBorder="1" applyAlignment="1" applyProtection="1">
      <alignment horizontal="right" vertical="center" wrapText="1"/>
      <protection/>
    </xf>
    <xf numFmtId="4" fontId="9" fillId="33" borderId="20" xfId="53" applyNumberFormat="1" applyFont="1" applyFill="1" applyBorder="1" applyProtection="1">
      <alignment/>
      <protection/>
    </xf>
    <xf numFmtId="4" fontId="30" fillId="33" borderId="22" xfId="0" applyNumberFormat="1" applyFont="1" applyFill="1" applyBorder="1" applyAlignment="1" applyProtection="1">
      <alignment vertical="center"/>
      <protection/>
    </xf>
    <xf numFmtId="0" fontId="71" fillId="33" borderId="18" xfId="0" applyFont="1" applyFill="1" applyBorder="1" applyAlignment="1" applyProtection="1">
      <alignment horizontal="center" vertical="center"/>
      <protection locked="0"/>
    </xf>
    <xf numFmtId="0" fontId="30" fillId="33" borderId="15" xfId="0" applyFont="1" applyFill="1" applyBorder="1" applyAlignment="1" applyProtection="1">
      <alignment horizontal="left" vertical="center"/>
      <protection/>
    </xf>
    <xf numFmtId="0" fontId="9" fillId="33" borderId="16" xfId="0" applyFont="1" applyFill="1" applyBorder="1" applyAlignment="1" applyProtection="1">
      <alignment/>
      <protection/>
    </xf>
    <xf numFmtId="4" fontId="72" fillId="33" borderId="16" xfId="0" applyNumberFormat="1" applyFont="1" applyFill="1" applyBorder="1" applyAlignment="1" applyProtection="1">
      <alignment/>
      <protection/>
    </xf>
    <xf numFmtId="4" fontId="30" fillId="33" borderId="16" xfId="0" applyNumberFormat="1" applyFont="1" applyFill="1" applyBorder="1" applyAlignment="1" applyProtection="1">
      <alignment/>
      <protection/>
    </xf>
    <xf numFmtId="4" fontId="9" fillId="33" borderId="16" xfId="0" applyNumberFormat="1" applyFont="1" applyFill="1" applyBorder="1" applyAlignment="1" applyProtection="1">
      <alignment/>
      <protection/>
    </xf>
    <xf numFmtId="4" fontId="30" fillId="33" borderId="26" xfId="0" applyNumberFormat="1" applyFont="1" applyFill="1" applyBorder="1" applyAlignment="1" applyProtection="1">
      <alignment/>
      <protection/>
    </xf>
    <xf numFmtId="0" fontId="30" fillId="0" borderId="10" xfId="0" applyFont="1" applyBorder="1" applyAlignment="1">
      <alignment horizontal="left" vertical="center"/>
    </xf>
    <xf numFmtId="0" fontId="9" fillId="0" borderId="11" xfId="53" applyFont="1" applyBorder="1" applyAlignment="1">
      <alignment vertical="center" wrapText="1"/>
      <protection/>
    </xf>
    <xf numFmtId="4" fontId="30" fillId="0" borderId="11" xfId="53" applyNumberFormat="1" applyFont="1" applyBorder="1" applyAlignment="1">
      <alignment vertical="center"/>
      <protection/>
    </xf>
    <xf numFmtId="4" fontId="9" fillId="0" borderId="14" xfId="53" applyNumberFormat="1" applyFont="1" applyBorder="1" applyAlignment="1">
      <alignment vertical="center"/>
      <protection/>
    </xf>
    <xf numFmtId="4" fontId="30" fillId="0" borderId="25" xfId="0" applyNumberFormat="1" applyFont="1" applyBorder="1" applyAlignment="1">
      <alignment vertical="center"/>
    </xf>
    <xf numFmtId="1" fontId="30" fillId="0" borderId="0" xfId="0" applyNumberFormat="1" applyFont="1" applyAlignment="1" applyProtection="1">
      <alignment horizontal="right"/>
      <protection/>
    </xf>
    <xf numFmtId="0" fontId="29" fillId="0" borderId="0" xfId="45" applyFont="1" applyAlignment="1" applyProtection="1">
      <alignment/>
      <protection locked="0"/>
    </xf>
    <xf numFmtId="0" fontId="67" fillId="33" borderId="34" xfId="53" applyFont="1" applyFill="1" applyBorder="1" applyAlignment="1" applyProtection="1">
      <alignment horizontal="right" vertical="center"/>
      <protection/>
    </xf>
    <xf numFmtId="0" fontId="67" fillId="33" borderId="29" xfId="53" applyFont="1" applyFill="1" applyBorder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wrapText="1"/>
      <protection/>
    </xf>
    <xf numFmtId="0" fontId="9" fillId="0" borderId="0" xfId="0" applyFont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 locked="0"/>
    </xf>
    <xf numFmtId="0" fontId="30" fillId="0" borderId="35" xfId="0" applyFont="1" applyBorder="1" applyAlignment="1" applyProtection="1">
      <alignment horizontal="left" vertical="top"/>
      <protection locked="0"/>
    </xf>
    <xf numFmtId="0" fontId="30" fillId="0" borderId="36" xfId="0" applyFont="1" applyBorder="1" applyAlignment="1" applyProtection="1">
      <alignment horizontal="left" vertical="top"/>
      <protection locked="0"/>
    </xf>
    <xf numFmtId="0" fontId="30" fillId="0" borderId="37" xfId="0" applyFont="1" applyBorder="1" applyAlignment="1" applyProtection="1">
      <alignment horizontal="left" vertical="top"/>
      <protection locked="0"/>
    </xf>
    <xf numFmtId="0" fontId="30" fillId="0" borderId="38" xfId="0" applyFont="1" applyBorder="1" applyAlignment="1" applyProtection="1">
      <alignment horizontal="left" vertical="top"/>
      <protection locked="0"/>
    </xf>
    <xf numFmtId="0" fontId="67" fillId="33" borderId="34" xfId="53" applyFont="1" applyFill="1" applyBorder="1" applyAlignment="1" applyProtection="1">
      <alignment horizontal="right"/>
      <protection/>
    </xf>
    <xf numFmtId="0" fontId="67" fillId="33" borderId="29" xfId="53" applyFont="1" applyFill="1" applyBorder="1" applyAlignment="1" applyProtection="1">
      <alignment horizontal="right"/>
      <protection/>
    </xf>
    <xf numFmtId="0" fontId="11" fillId="0" borderId="39" xfId="0" applyFont="1" applyBorder="1" applyAlignment="1" applyProtection="1">
      <alignment horizontal="right"/>
      <protection/>
    </xf>
    <xf numFmtId="0" fontId="11" fillId="0" borderId="40" xfId="0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right"/>
      <protection/>
    </xf>
    <xf numFmtId="0" fontId="43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left" wrapText="1"/>
      <protection/>
    </xf>
    <xf numFmtId="179" fontId="69" fillId="33" borderId="0" xfId="42" applyNumberFormat="1" applyFont="1" applyFill="1" applyAlignment="1" applyProtection="1">
      <alignment horizontal="center" vertical="center"/>
      <protection locked="0"/>
    </xf>
    <xf numFmtId="0" fontId="68" fillId="33" borderId="17" xfId="0" applyFont="1" applyFill="1" applyBorder="1" applyAlignment="1" applyProtection="1">
      <alignment horizontal="right" vertical="center"/>
      <protection/>
    </xf>
    <xf numFmtId="0" fontId="68" fillId="33" borderId="41" xfId="0" applyFont="1" applyFill="1" applyBorder="1" applyAlignment="1" applyProtection="1">
      <alignment horizontal="right" vertical="center"/>
      <protection/>
    </xf>
    <xf numFmtId="0" fontId="68" fillId="33" borderId="42" xfId="0" applyFont="1" applyFill="1" applyBorder="1" applyAlignment="1" applyProtection="1">
      <alignment horizontal="right"/>
      <protection/>
    </xf>
    <xf numFmtId="0" fontId="68" fillId="33" borderId="43" xfId="0" applyFont="1" applyFill="1" applyBorder="1" applyAlignment="1" applyProtection="1">
      <alignment horizontal="right"/>
      <protection/>
    </xf>
    <xf numFmtId="0" fontId="64" fillId="33" borderId="17" xfId="0" applyFont="1" applyFill="1" applyBorder="1" applyAlignment="1" applyProtection="1">
      <alignment horizontal="right"/>
      <protection/>
    </xf>
    <xf numFmtId="0" fontId="64" fillId="33" borderId="41" xfId="0" applyFont="1" applyFill="1" applyBorder="1" applyAlignment="1" applyProtection="1">
      <alignment horizontal="right"/>
      <protection/>
    </xf>
    <xf numFmtId="3" fontId="9" fillId="0" borderId="0" xfId="0" applyNumberFormat="1" applyFont="1" applyAlignment="1" applyProtection="1" quotePrefix="1">
      <alignment horizontal="left"/>
      <protection locked="0"/>
    </xf>
    <xf numFmtId="0" fontId="9" fillId="0" borderId="0" xfId="0" applyNumberFormat="1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center"/>
      <protection/>
    </xf>
    <xf numFmtId="0" fontId="0" fillId="17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25" borderId="0" xfId="0" applyFill="1" applyAlignment="1">
      <alignment horizontal="center"/>
    </xf>
    <xf numFmtId="0" fontId="0" fillId="35" borderId="0" xfId="0" applyFill="1" applyAlignment="1">
      <alignment horizontal="center"/>
    </xf>
  </cellXfs>
  <cellStyles count="53">
    <cellStyle name="Normal" xfId="0"/>
    <cellStyle name="ColLevel_0" xfId="2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_2kAlg" xfId="53"/>
    <cellStyle name="Obliczenia" xfId="54"/>
    <cellStyle name="Followed Hyperlink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emens.pl/cerberuspro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outlinePr summaryBelow="0"/>
  </sheetPr>
  <dimension ref="A1:N352"/>
  <sheetViews>
    <sheetView showGridLines="0" showZeros="0" tabSelected="1" zoomScaleSheetLayoutView="80" workbookViewId="0" topLeftCell="A1">
      <selection activeCell="F3" sqref="F3:G3"/>
    </sheetView>
  </sheetViews>
  <sheetFormatPr defaultColWidth="9.140625" defaultRowHeight="12.75" outlineLevelRow="1"/>
  <cols>
    <col min="1" max="1" width="5.00390625" style="4" customWidth="1"/>
    <col min="2" max="2" width="17.8515625" style="5" bestFit="1" customWidth="1"/>
    <col min="3" max="3" width="61.28125" style="4" customWidth="1"/>
    <col min="4" max="4" width="7.421875" style="45" customWidth="1"/>
    <col min="5" max="5" width="10.421875" style="5" customWidth="1"/>
    <col min="6" max="6" width="11.140625" style="4" customWidth="1"/>
    <col min="7" max="7" width="12.8515625" style="6" customWidth="1"/>
    <col min="8" max="9" width="9.140625" style="7" customWidth="1"/>
    <col min="10" max="10" width="9.8515625" style="68" hidden="1" customWidth="1"/>
    <col min="11" max="11" width="9.140625" style="13" hidden="1" customWidth="1"/>
    <col min="12" max="16384" width="9.140625" style="7" customWidth="1"/>
  </cols>
  <sheetData>
    <row r="1" spans="4:5" ht="16.5" customHeight="1">
      <c r="D1" s="155"/>
      <c r="E1" s="155"/>
    </row>
    <row r="2" spans="2:4" ht="12.75">
      <c r="B2" s="116" t="s">
        <v>646</v>
      </c>
      <c r="C2" s="119"/>
      <c r="D2" s="9"/>
    </row>
    <row r="3" spans="2:7" ht="12.75">
      <c r="B3" s="116" t="s">
        <v>647</v>
      </c>
      <c r="C3" s="117"/>
      <c r="D3" s="151" t="s">
        <v>276</v>
      </c>
      <c r="E3" s="151"/>
      <c r="F3" s="156"/>
      <c r="G3" s="156"/>
    </row>
    <row r="4" spans="2:7" ht="12.75">
      <c r="B4" s="117" t="s">
        <v>648</v>
      </c>
      <c r="C4" s="117"/>
      <c r="D4" s="151" t="s">
        <v>277</v>
      </c>
      <c r="E4" s="151"/>
      <c r="F4" s="157"/>
      <c r="G4" s="157"/>
    </row>
    <row r="5" spans="2:7" ht="12.75">
      <c r="B5" s="117" t="s">
        <v>649</v>
      </c>
      <c r="C5" s="117"/>
      <c r="D5" s="151" t="s">
        <v>278</v>
      </c>
      <c r="E5" s="151"/>
      <c r="F5" s="157"/>
      <c r="G5" s="157"/>
    </row>
    <row r="6" spans="2:7" ht="12.75">
      <c r="B6" s="117" t="s">
        <v>650</v>
      </c>
      <c r="C6" s="117"/>
      <c r="D6" s="151" t="s">
        <v>279</v>
      </c>
      <c r="E6" s="151"/>
      <c r="F6" s="177"/>
      <c r="G6" s="178"/>
    </row>
    <row r="7" spans="2:7" ht="12.75">
      <c r="B7" s="117" t="s">
        <v>651</v>
      </c>
      <c r="C7" s="117"/>
      <c r="D7" s="151" t="s">
        <v>280</v>
      </c>
      <c r="E7" s="151"/>
      <c r="F7" s="152"/>
      <c r="G7" s="152"/>
    </row>
    <row r="8" spans="2:7" ht="12.75">
      <c r="B8" s="117" t="s">
        <v>652</v>
      </c>
      <c r="C8" s="117"/>
      <c r="D8" s="151" t="s">
        <v>282</v>
      </c>
      <c r="E8" s="151" t="s">
        <v>282</v>
      </c>
      <c r="F8" s="3"/>
      <c r="G8" s="3"/>
    </row>
    <row r="9" spans="2:6" ht="12.75">
      <c r="B9" s="117" t="s">
        <v>653</v>
      </c>
      <c r="C9" s="117"/>
      <c r="D9" s="151" t="s">
        <v>281</v>
      </c>
      <c r="E9" s="151"/>
      <c r="F9" s="10"/>
    </row>
    <row r="10" spans="2:6" ht="12.75">
      <c r="B10" s="118" t="s">
        <v>654</v>
      </c>
      <c r="C10" s="117"/>
      <c r="D10" s="107"/>
      <c r="E10" s="107"/>
      <c r="F10" s="10"/>
    </row>
    <row r="11" spans="2:6" ht="12.75">
      <c r="B11" s="118"/>
      <c r="C11" s="117"/>
      <c r="D11" s="107"/>
      <c r="E11" s="107"/>
      <c r="F11" s="10"/>
    </row>
    <row r="12" spans="2:6" ht="12.75">
      <c r="B12" s="118" t="s">
        <v>655</v>
      </c>
      <c r="C12" s="117"/>
      <c r="D12" s="107"/>
      <c r="E12" s="107"/>
      <c r="F12" s="10"/>
    </row>
    <row r="13" spans="2:6" ht="12.75">
      <c r="B13" s="118" t="s">
        <v>647</v>
      </c>
      <c r="C13" s="117"/>
      <c r="D13" s="107"/>
      <c r="E13" s="107"/>
      <c r="F13" s="10"/>
    </row>
    <row r="14" spans="2:6" ht="12.75">
      <c r="B14" s="118" t="s">
        <v>656</v>
      </c>
      <c r="C14" s="117"/>
      <c r="D14" s="107"/>
      <c r="E14" s="107"/>
      <c r="F14" s="10"/>
    </row>
    <row r="15" spans="2:6" ht="12.75">
      <c r="B15" s="118" t="s">
        <v>648</v>
      </c>
      <c r="C15" s="117"/>
      <c r="D15" s="107"/>
      <c r="E15" s="107"/>
      <c r="F15" s="10"/>
    </row>
    <row r="16" spans="2:6" ht="12.75">
      <c r="B16" s="118" t="s">
        <v>649</v>
      </c>
      <c r="C16" s="117"/>
      <c r="D16" s="107"/>
      <c r="E16" s="107"/>
      <c r="F16" s="10"/>
    </row>
    <row r="17" spans="2:4" ht="12.75">
      <c r="B17" s="118" t="s">
        <v>650</v>
      </c>
      <c r="C17" s="117"/>
      <c r="D17" s="9"/>
    </row>
    <row r="18" spans="2:4" ht="12.75">
      <c r="B18" s="118" t="s">
        <v>657</v>
      </c>
      <c r="C18" s="117"/>
      <c r="D18" s="9"/>
    </row>
    <row r="19" spans="2:4" ht="12.75">
      <c r="B19" s="158" t="s">
        <v>658</v>
      </c>
      <c r="C19" s="159"/>
      <c r="D19" s="9"/>
    </row>
    <row r="20" spans="2:4" ht="12.75">
      <c r="B20" s="160"/>
      <c r="C20" s="161"/>
      <c r="D20" s="9"/>
    </row>
    <row r="21" ht="12.75">
      <c r="D21" s="9"/>
    </row>
    <row r="22" spans="2:7" ht="13.5" thickBot="1">
      <c r="B22" s="179" t="s">
        <v>603</v>
      </c>
      <c r="C22" s="179"/>
      <c r="D22" s="179"/>
      <c r="E22" s="179"/>
      <c r="F22" s="179"/>
      <c r="G22" s="179"/>
    </row>
    <row r="23" spans="4:10" ht="12.75">
      <c r="D23" s="9"/>
      <c r="E23" s="164" t="s">
        <v>117</v>
      </c>
      <c r="F23" s="165"/>
      <c r="G23" s="103">
        <f>funkcje!$B$45</f>
        <v>0</v>
      </c>
      <c r="J23" s="103">
        <f>funkcje!$B$45</f>
        <v>0</v>
      </c>
    </row>
    <row r="24" spans="4:10" ht="12.75">
      <c r="D24" s="9"/>
      <c r="E24" s="166" t="s">
        <v>118</v>
      </c>
      <c r="F24" s="167"/>
      <c r="G24" s="66">
        <f>funkcje!$B$46</f>
        <v>0</v>
      </c>
      <c r="J24" s="66">
        <f>funkcje!$B$46</f>
        <v>0</v>
      </c>
    </row>
    <row r="25" spans="4:10" ht="13.5" thickBot="1">
      <c r="D25" s="9"/>
      <c r="E25" s="171" t="s">
        <v>336</v>
      </c>
      <c r="F25" s="172"/>
      <c r="G25" s="120">
        <v>0</v>
      </c>
      <c r="J25" s="120">
        <v>0</v>
      </c>
    </row>
    <row r="26" spans="4:10" ht="12.75">
      <c r="D26" s="9"/>
      <c r="E26" s="173" t="s">
        <v>117</v>
      </c>
      <c r="F26" s="174"/>
      <c r="G26" s="121">
        <f>funkcje!$B$47</f>
        <v>0</v>
      </c>
      <c r="J26" s="121">
        <f>funkcje!$B$47</f>
        <v>0</v>
      </c>
    </row>
    <row r="27" spans="4:10" ht="13.5" thickBot="1">
      <c r="D27" s="9"/>
      <c r="E27" s="175" t="s">
        <v>118</v>
      </c>
      <c r="F27" s="176"/>
      <c r="G27" s="122">
        <f>funkcje!$B$48</f>
        <v>0</v>
      </c>
      <c r="J27" s="122">
        <f>funkcje!$B$48</f>
        <v>0</v>
      </c>
    </row>
    <row r="28" spans="4:7" ht="13.5" thickBot="1">
      <c r="D28" s="9"/>
      <c r="E28" s="104"/>
      <c r="F28" s="104"/>
      <c r="G28" s="105"/>
    </row>
    <row r="29" spans="1:11" s="4" customFormat="1" ht="30.75" thickBot="1">
      <c r="A29" s="11"/>
      <c r="B29" s="123" t="s">
        <v>0</v>
      </c>
      <c r="C29" s="123" t="s">
        <v>1</v>
      </c>
      <c r="D29" s="123" t="s">
        <v>112</v>
      </c>
      <c r="E29" s="124" t="s">
        <v>110</v>
      </c>
      <c r="F29" s="124" t="s">
        <v>111</v>
      </c>
      <c r="G29" s="124" t="s">
        <v>109</v>
      </c>
      <c r="J29" s="69"/>
      <c r="K29" s="12"/>
    </row>
    <row r="30" spans="1:10" s="13" customFormat="1" ht="15.75" thickBot="1">
      <c r="A30" s="12"/>
      <c r="B30" s="153" t="s">
        <v>227</v>
      </c>
      <c r="C30" s="154"/>
      <c r="D30" s="131">
        <f>funkcje!$B$51</f>
      </c>
      <c r="E30" s="125"/>
      <c r="F30" s="125"/>
      <c r="G30" s="126"/>
      <c r="J30" s="131">
        <f>funkcje!$B$51</f>
      </c>
    </row>
    <row r="31" spans="1:10" s="13" customFormat="1" ht="12.75" customHeight="1" outlineLevel="1">
      <c r="A31" s="12"/>
      <c r="B31" s="14" t="s">
        <v>474</v>
      </c>
      <c r="C31" s="15" t="s">
        <v>478</v>
      </c>
      <c r="D31" s="109"/>
      <c r="E31" s="47">
        <v>3118</v>
      </c>
      <c r="F31" s="48">
        <f>E31*1.23</f>
        <v>3835.14</v>
      </c>
      <c r="G31" s="75">
        <f>D31*E31</f>
        <v>0</v>
      </c>
      <c r="H31" s="76"/>
      <c r="I31" s="77"/>
      <c r="J31" s="20"/>
    </row>
    <row r="32" spans="1:10" s="13" customFormat="1" ht="12.75" customHeight="1" outlineLevel="1">
      <c r="A32" s="12"/>
      <c r="B32" s="14" t="s">
        <v>475</v>
      </c>
      <c r="C32" s="15" t="s">
        <v>479</v>
      </c>
      <c r="D32" s="109"/>
      <c r="E32" s="47">
        <v>3342</v>
      </c>
      <c r="F32" s="48">
        <f>E32*1.23</f>
        <v>4110.66</v>
      </c>
      <c r="G32" s="75">
        <f>D32*E32</f>
        <v>0</v>
      </c>
      <c r="H32" s="76"/>
      <c r="I32" s="77"/>
      <c r="J32" s="20"/>
    </row>
    <row r="33" spans="1:10" s="13" customFormat="1" ht="25.5" customHeight="1" outlineLevel="1">
      <c r="A33" s="12"/>
      <c r="B33" s="14" t="s">
        <v>476</v>
      </c>
      <c r="C33" s="15" t="s">
        <v>480</v>
      </c>
      <c r="D33" s="109"/>
      <c r="E33" s="47">
        <v>3230</v>
      </c>
      <c r="F33" s="48">
        <f>E33*1.23</f>
        <v>3972.9</v>
      </c>
      <c r="G33" s="75">
        <f>D33*E33</f>
        <v>0</v>
      </c>
      <c r="H33" s="76"/>
      <c r="I33" s="77"/>
      <c r="J33" s="20"/>
    </row>
    <row r="34" spans="1:10" s="13" customFormat="1" ht="25.5" customHeight="1" outlineLevel="1">
      <c r="A34" s="12"/>
      <c r="B34" s="14" t="s">
        <v>477</v>
      </c>
      <c r="C34" s="15" t="s">
        <v>481</v>
      </c>
      <c r="D34" s="109"/>
      <c r="E34" s="47">
        <v>3499</v>
      </c>
      <c r="F34" s="48">
        <f>E34*1.23</f>
        <v>4303.7699999999995</v>
      </c>
      <c r="G34" s="75">
        <f>D34*E34</f>
        <v>0</v>
      </c>
      <c r="H34" s="76"/>
      <c r="I34" s="77"/>
      <c r="J34" s="20"/>
    </row>
    <row r="35" spans="2:10" ht="12.75" customHeight="1" outlineLevel="1">
      <c r="B35" s="14" t="s">
        <v>198</v>
      </c>
      <c r="C35" s="15" t="s">
        <v>199</v>
      </c>
      <c r="D35" s="109"/>
      <c r="E35" s="47">
        <v>4999</v>
      </c>
      <c r="F35" s="48">
        <f aca="true" t="shared" si="0" ref="F35:F50">E35*1.23</f>
        <v>6148.7699999999995</v>
      </c>
      <c r="G35" s="75">
        <f aca="true" t="shared" si="1" ref="G35:G50">D35*E35</f>
        <v>0</v>
      </c>
      <c r="J35" s="20"/>
    </row>
    <row r="36" spans="2:10" ht="25.5" customHeight="1" outlineLevel="1">
      <c r="B36" s="14" t="s">
        <v>206</v>
      </c>
      <c r="C36" s="15" t="s">
        <v>207</v>
      </c>
      <c r="D36" s="109">
        <v>0</v>
      </c>
      <c r="E36" s="47">
        <v>6904</v>
      </c>
      <c r="F36" s="48">
        <f t="shared" si="0"/>
        <v>8491.92</v>
      </c>
      <c r="G36" s="75">
        <f t="shared" si="1"/>
        <v>0</v>
      </c>
      <c r="J36" s="20">
        <v>0</v>
      </c>
    </row>
    <row r="37" spans="2:10" ht="12.75" customHeight="1" outlineLevel="1">
      <c r="B37" s="14" t="s">
        <v>201</v>
      </c>
      <c r="C37" s="15" t="s">
        <v>202</v>
      </c>
      <c r="D37" s="109">
        <v>0</v>
      </c>
      <c r="E37" s="47">
        <v>6611</v>
      </c>
      <c r="F37" s="48">
        <f t="shared" si="0"/>
        <v>8131.53</v>
      </c>
      <c r="G37" s="75">
        <f t="shared" si="1"/>
        <v>0</v>
      </c>
      <c r="J37" s="20">
        <v>0</v>
      </c>
    </row>
    <row r="38" spans="2:10" ht="25.5" customHeight="1" outlineLevel="1">
      <c r="B38" s="14" t="s">
        <v>155</v>
      </c>
      <c r="C38" s="15" t="s">
        <v>512</v>
      </c>
      <c r="D38" s="109"/>
      <c r="E38" s="47">
        <v>7692</v>
      </c>
      <c r="F38" s="48">
        <f t="shared" si="0"/>
        <v>9461.16</v>
      </c>
      <c r="G38" s="75">
        <f t="shared" si="1"/>
        <v>0</v>
      </c>
      <c r="J38" s="20"/>
    </row>
    <row r="39" spans="2:10" ht="12.75" customHeight="1" outlineLevel="1">
      <c r="B39" s="14" t="s">
        <v>156</v>
      </c>
      <c r="C39" s="15" t="s">
        <v>161</v>
      </c>
      <c r="D39" s="109"/>
      <c r="E39" s="47">
        <v>8260</v>
      </c>
      <c r="F39" s="48">
        <f t="shared" si="0"/>
        <v>10159.8</v>
      </c>
      <c r="G39" s="75">
        <f t="shared" si="1"/>
        <v>0</v>
      </c>
      <c r="J39" s="20"/>
    </row>
    <row r="40" spans="2:10" ht="25.5" customHeight="1" outlineLevel="1">
      <c r="B40" s="14" t="s">
        <v>157</v>
      </c>
      <c r="C40" s="15" t="s">
        <v>188</v>
      </c>
      <c r="D40" s="109">
        <v>0</v>
      </c>
      <c r="E40" s="47">
        <v>9810</v>
      </c>
      <c r="F40" s="48">
        <f t="shared" si="0"/>
        <v>12066.3</v>
      </c>
      <c r="G40" s="75">
        <f t="shared" si="1"/>
        <v>0</v>
      </c>
      <c r="J40" s="20">
        <v>0</v>
      </c>
    </row>
    <row r="41" spans="2:10" ht="25.5" customHeight="1" outlineLevel="1">
      <c r="B41" s="14" t="s">
        <v>357</v>
      </c>
      <c r="C41" s="15" t="s">
        <v>454</v>
      </c>
      <c r="D41" s="109"/>
      <c r="E41" s="47">
        <v>11991</v>
      </c>
      <c r="F41" s="48">
        <f t="shared" si="0"/>
        <v>14748.93</v>
      </c>
      <c r="G41" s="75">
        <f t="shared" si="1"/>
        <v>0</v>
      </c>
      <c r="J41" s="20"/>
    </row>
    <row r="42" spans="2:10" ht="12.75" customHeight="1" outlineLevel="1">
      <c r="B42" s="14" t="s">
        <v>158</v>
      </c>
      <c r="C42" s="15" t="s">
        <v>163</v>
      </c>
      <c r="D42" s="109">
        <v>0</v>
      </c>
      <c r="E42" s="47">
        <v>8885</v>
      </c>
      <c r="F42" s="48">
        <f t="shared" si="0"/>
        <v>10928.55</v>
      </c>
      <c r="G42" s="75">
        <f t="shared" si="1"/>
        <v>0</v>
      </c>
      <c r="J42" s="20">
        <v>0</v>
      </c>
    </row>
    <row r="43" spans="2:10" ht="25.5" customHeight="1" outlineLevel="1">
      <c r="B43" s="14" t="s">
        <v>159</v>
      </c>
      <c r="C43" s="15" t="s">
        <v>162</v>
      </c>
      <c r="D43" s="109">
        <v>0</v>
      </c>
      <c r="E43" s="47">
        <v>11197</v>
      </c>
      <c r="F43" s="48">
        <f t="shared" si="0"/>
        <v>13772.31</v>
      </c>
      <c r="G43" s="75">
        <f t="shared" si="1"/>
        <v>0</v>
      </c>
      <c r="J43" s="20">
        <v>0</v>
      </c>
    </row>
    <row r="44" spans="2:10" ht="25.5" customHeight="1" outlineLevel="1">
      <c r="B44" s="14" t="s">
        <v>191</v>
      </c>
      <c r="C44" s="15" t="s">
        <v>358</v>
      </c>
      <c r="D44" s="109">
        <v>0</v>
      </c>
      <c r="E44" s="47">
        <v>15177</v>
      </c>
      <c r="F44" s="48">
        <f t="shared" si="0"/>
        <v>18667.71</v>
      </c>
      <c r="G44" s="75">
        <f t="shared" si="1"/>
        <v>0</v>
      </c>
      <c r="J44" s="20">
        <v>0</v>
      </c>
    </row>
    <row r="45" spans="2:10" ht="12.75" customHeight="1" outlineLevel="1">
      <c r="B45" s="14" t="s">
        <v>160</v>
      </c>
      <c r="C45" s="15" t="s">
        <v>23</v>
      </c>
      <c r="D45" s="109">
        <v>0</v>
      </c>
      <c r="E45" s="47">
        <v>6278</v>
      </c>
      <c r="F45" s="48">
        <f t="shared" si="0"/>
        <v>7721.94</v>
      </c>
      <c r="G45" s="75">
        <f t="shared" si="1"/>
        <v>0</v>
      </c>
      <c r="J45" s="20">
        <v>0</v>
      </c>
    </row>
    <row r="46" spans="2:10" ht="12.75" customHeight="1" outlineLevel="1">
      <c r="B46" s="14" t="s">
        <v>120</v>
      </c>
      <c r="C46" s="15" t="s">
        <v>229</v>
      </c>
      <c r="D46" s="109">
        <v>0</v>
      </c>
      <c r="E46" s="47">
        <v>3596</v>
      </c>
      <c r="F46" s="48">
        <f t="shared" si="0"/>
        <v>4423.08</v>
      </c>
      <c r="G46" s="75">
        <f t="shared" si="1"/>
        <v>0</v>
      </c>
      <c r="J46" s="20">
        <v>0</v>
      </c>
    </row>
    <row r="47" spans="2:10" ht="12.75" customHeight="1" outlineLevel="1">
      <c r="B47" s="14" t="s">
        <v>228</v>
      </c>
      <c r="C47" s="15" t="s">
        <v>231</v>
      </c>
      <c r="D47" s="109">
        <v>0</v>
      </c>
      <c r="E47" s="47">
        <v>3801</v>
      </c>
      <c r="F47" s="48">
        <f t="shared" si="0"/>
        <v>4675.23</v>
      </c>
      <c r="G47" s="75">
        <f>D47*E47</f>
        <v>0</v>
      </c>
      <c r="J47" s="20">
        <v>0</v>
      </c>
    </row>
    <row r="48" spans="2:10" ht="12.75" customHeight="1" outlineLevel="1">
      <c r="B48" s="14" t="s">
        <v>121</v>
      </c>
      <c r="C48" s="15" t="s">
        <v>230</v>
      </c>
      <c r="D48" s="109">
        <v>0</v>
      </c>
      <c r="E48" s="47">
        <v>2854</v>
      </c>
      <c r="F48" s="48">
        <f t="shared" si="0"/>
        <v>3510.42</v>
      </c>
      <c r="G48" s="75">
        <f t="shared" si="1"/>
        <v>0</v>
      </c>
      <c r="J48" s="20">
        <v>0</v>
      </c>
    </row>
    <row r="49" spans="2:10" ht="12.75" customHeight="1" outlineLevel="1">
      <c r="B49" s="14" t="s">
        <v>178</v>
      </c>
      <c r="C49" s="15" t="s">
        <v>179</v>
      </c>
      <c r="D49" s="109">
        <v>0</v>
      </c>
      <c r="E49" s="47">
        <v>1542</v>
      </c>
      <c r="F49" s="48">
        <f t="shared" si="0"/>
        <v>1896.66</v>
      </c>
      <c r="G49" s="75">
        <f t="shared" si="1"/>
        <v>0</v>
      </c>
      <c r="J49" s="20">
        <v>0</v>
      </c>
    </row>
    <row r="50" spans="2:10" ht="12.75" customHeight="1" outlineLevel="1">
      <c r="B50" s="14" t="s">
        <v>289</v>
      </c>
      <c r="C50" s="15" t="s">
        <v>180</v>
      </c>
      <c r="D50" s="109">
        <v>0</v>
      </c>
      <c r="E50" s="47">
        <v>202</v>
      </c>
      <c r="F50" s="48">
        <f t="shared" si="0"/>
        <v>248.46</v>
      </c>
      <c r="G50" s="75">
        <f t="shared" si="1"/>
        <v>0</v>
      </c>
      <c r="J50" s="20">
        <v>0</v>
      </c>
    </row>
    <row r="51" spans="2:10" ht="13.5" customHeight="1" outlineLevel="1" thickBot="1">
      <c r="B51" s="16"/>
      <c r="C51" s="17"/>
      <c r="D51" s="113"/>
      <c r="E51" s="49"/>
      <c r="F51" s="50"/>
      <c r="G51" s="79"/>
      <c r="J51" s="78"/>
    </row>
    <row r="52" spans="2:10" ht="15.75" thickBot="1">
      <c r="B52" s="153" t="s">
        <v>2</v>
      </c>
      <c r="C52" s="154"/>
      <c r="D52" s="131">
        <f>funkcje!$B$52</f>
      </c>
      <c r="E52" s="125"/>
      <c r="F52" s="125"/>
      <c r="G52" s="126"/>
      <c r="J52" s="131">
        <f>funkcje!$B$52</f>
      </c>
    </row>
    <row r="53" spans="2:10" ht="12.75" customHeight="1" outlineLevel="1">
      <c r="B53" s="18" t="s">
        <v>122</v>
      </c>
      <c r="C53" s="19" t="s">
        <v>126</v>
      </c>
      <c r="D53" s="109">
        <v>0</v>
      </c>
      <c r="E53" s="51">
        <v>105</v>
      </c>
      <c r="F53" s="52">
        <f>E53*1.23</f>
        <v>129.15</v>
      </c>
      <c r="G53" s="80">
        <f aca="true" t="shared" si="2" ref="G53:G114">D53*E53</f>
        <v>0</v>
      </c>
      <c r="J53" s="20">
        <v>0</v>
      </c>
    </row>
    <row r="54" spans="2:10" ht="12.75" customHeight="1" outlineLevel="1">
      <c r="B54" s="18" t="s">
        <v>123</v>
      </c>
      <c r="C54" s="19" t="s">
        <v>127</v>
      </c>
      <c r="D54" s="109">
        <v>0</v>
      </c>
      <c r="E54" s="51">
        <v>175</v>
      </c>
      <c r="F54" s="52">
        <f aca="true" t="shared" si="3" ref="F54:F114">E54*1.23</f>
        <v>215.25</v>
      </c>
      <c r="G54" s="80">
        <f t="shared" si="2"/>
        <v>0</v>
      </c>
      <c r="J54" s="20">
        <v>0</v>
      </c>
    </row>
    <row r="55" spans="1:10" s="13" customFormat="1" ht="12.75" customHeight="1" outlineLevel="1">
      <c r="A55" s="12"/>
      <c r="B55" s="18" t="s">
        <v>124</v>
      </c>
      <c r="C55" s="19" t="s">
        <v>128</v>
      </c>
      <c r="D55" s="109">
        <v>0</v>
      </c>
      <c r="E55" s="51">
        <v>249</v>
      </c>
      <c r="F55" s="52">
        <f t="shared" si="3"/>
        <v>306.27</v>
      </c>
      <c r="G55" s="80">
        <f t="shared" si="2"/>
        <v>0</v>
      </c>
      <c r="J55" s="20">
        <v>0</v>
      </c>
    </row>
    <row r="56" spans="2:10" ht="12.75" customHeight="1" outlineLevel="1">
      <c r="B56" s="18" t="s">
        <v>433</v>
      </c>
      <c r="C56" s="19" t="s">
        <v>432</v>
      </c>
      <c r="D56" s="109">
        <v>0</v>
      </c>
      <c r="E56" s="51">
        <v>349</v>
      </c>
      <c r="F56" s="52">
        <f t="shared" si="3"/>
        <v>429.27</v>
      </c>
      <c r="G56" s="80">
        <f t="shared" si="2"/>
        <v>0</v>
      </c>
      <c r="J56" s="20">
        <v>0</v>
      </c>
    </row>
    <row r="57" spans="2:10" ht="12.75" customHeight="1" outlineLevel="1">
      <c r="B57" s="18" t="s">
        <v>221</v>
      </c>
      <c r="C57" s="19" t="s">
        <v>498</v>
      </c>
      <c r="D57" s="109">
        <v>0</v>
      </c>
      <c r="E57" s="51">
        <v>669</v>
      </c>
      <c r="F57" s="52">
        <f t="shared" si="3"/>
        <v>822.87</v>
      </c>
      <c r="G57" s="80">
        <f t="shared" si="2"/>
        <v>0</v>
      </c>
      <c r="J57" s="20">
        <v>0</v>
      </c>
    </row>
    <row r="58" spans="2:10" ht="12.75" customHeight="1" outlineLevel="1">
      <c r="B58" s="18" t="s">
        <v>125</v>
      </c>
      <c r="C58" s="19" t="s">
        <v>129</v>
      </c>
      <c r="D58" s="109">
        <v>0</v>
      </c>
      <c r="E58" s="51">
        <v>656</v>
      </c>
      <c r="F58" s="52">
        <f t="shared" si="3"/>
        <v>806.88</v>
      </c>
      <c r="G58" s="80">
        <f t="shared" si="2"/>
        <v>0</v>
      </c>
      <c r="J58" s="20">
        <v>0</v>
      </c>
    </row>
    <row r="59" spans="2:10" ht="12.75" customHeight="1" outlineLevel="1">
      <c r="B59" s="18" t="s">
        <v>309</v>
      </c>
      <c r="C59" s="19" t="s">
        <v>310</v>
      </c>
      <c r="D59" s="109">
        <v>0</v>
      </c>
      <c r="E59" s="51">
        <v>938</v>
      </c>
      <c r="F59" s="52">
        <f>E59*1.23</f>
        <v>1153.74</v>
      </c>
      <c r="G59" s="80">
        <f>D59*E59</f>
        <v>0</v>
      </c>
      <c r="J59" s="20">
        <v>0</v>
      </c>
    </row>
    <row r="60" spans="2:10" ht="12.75" customHeight="1" outlineLevel="1">
      <c r="B60" s="18" t="s">
        <v>208</v>
      </c>
      <c r="C60" s="19" t="s">
        <v>209</v>
      </c>
      <c r="D60" s="109">
        <v>0</v>
      </c>
      <c r="E60" s="51">
        <v>1401</v>
      </c>
      <c r="F60" s="52">
        <f t="shared" si="3"/>
        <v>1723.23</v>
      </c>
      <c r="G60" s="80">
        <f t="shared" si="2"/>
        <v>0</v>
      </c>
      <c r="J60" s="20">
        <v>0</v>
      </c>
    </row>
    <row r="61" spans="2:10" ht="12.75" customHeight="1" outlineLevel="1">
      <c r="B61" s="18" t="s">
        <v>408</v>
      </c>
      <c r="C61" s="19" t="s">
        <v>407</v>
      </c>
      <c r="D61" s="109">
        <v>0</v>
      </c>
      <c r="E61" s="51">
        <v>2083</v>
      </c>
      <c r="F61" s="52">
        <f>E61*1.23</f>
        <v>2562.09</v>
      </c>
      <c r="G61" s="80">
        <f>D61*E61</f>
        <v>0</v>
      </c>
      <c r="J61" s="20">
        <v>0</v>
      </c>
    </row>
    <row r="62" spans="2:10" ht="12.75" customHeight="1" outlineLevel="1">
      <c r="B62" s="18" t="s">
        <v>210</v>
      </c>
      <c r="C62" s="19" t="s">
        <v>214</v>
      </c>
      <c r="D62" s="109">
        <v>0</v>
      </c>
      <c r="E62" s="51">
        <v>1770</v>
      </c>
      <c r="F62" s="52">
        <f t="shared" si="3"/>
        <v>2177.1</v>
      </c>
      <c r="G62" s="80">
        <f t="shared" si="2"/>
        <v>0</v>
      </c>
      <c r="J62" s="20">
        <v>0</v>
      </c>
    </row>
    <row r="63" spans="2:10" ht="12.75" customHeight="1" outlineLevel="1">
      <c r="B63" s="18" t="s">
        <v>211</v>
      </c>
      <c r="C63" s="19" t="s">
        <v>215</v>
      </c>
      <c r="D63" s="109">
        <v>0</v>
      </c>
      <c r="E63" s="51">
        <v>1896</v>
      </c>
      <c r="F63" s="52">
        <f t="shared" si="3"/>
        <v>2332.08</v>
      </c>
      <c r="G63" s="80">
        <f t="shared" si="2"/>
        <v>0</v>
      </c>
      <c r="J63" s="20">
        <v>0</v>
      </c>
    </row>
    <row r="64" spans="2:10" ht="12.75" customHeight="1" outlineLevel="1">
      <c r="B64" s="18" t="s">
        <v>212</v>
      </c>
      <c r="C64" s="19" t="s">
        <v>216</v>
      </c>
      <c r="D64" s="109">
        <v>0</v>
      </c>
      <c r="E64" s="51">
        <v>2728</v>
      </c>
      <c r="F64" s="52">
        <f t="shared" si="3"/>
        <v>3355.44</v>
      </c>
      <c r="G64" s="80">
        <f t="shared" si="2"/>
        <v>0</v>
      </c>
      <c r="J64" s="20">
        <v>0</v>
      </c>
    </row>
    <row r="65" spans="2:10" ht="12.75" customHeight="1" outlineLevel="1">
      <c r="B65" s="18" t="s">
        <v>195</v>
      </c>
      <c r="C65" s="19" t="s">
        <v>190</v>
      </c>
      <c r="D65" s="110">
        <f>funkcje!$B$5</f>
        <v>0</v>
      </c>
      <c r="E65" s="51">
        <v>2255</v>
      </c>
      <c r="F65" s="52">
        <f t="shared" si="3"/>
        <v>2773.65</v>
      </c>
      <c r="G65" s="80">
        <f t="shared" si="2"/>
        <v>0</v>
      </c>
      <c r="J65" s="27">
        <f>funkcje!$B$5</f>
        <v>0</v>
      </c>
    </row>
    <row r="66" spans="2:10" ht="12.75" customHeight="1" outlineLevel="1">
      <c r="B66" s="18" t="s">
        <v>213</v>
      </c>
      <c r="C66" s="19" t="s">
        <v>217</v>
      </c>
      <c r="D66" s="109">
        <v>0</v>
      </c>
      <c r="E66" s="51">
        <v>2921</v>
      </c>
      <c r="F66" s="52">
        <f t="shared" si="3"/>
        <v>3592.83</v>
      </c>
      <c r="G66" s="80">
        <f t="shared" si="2"/>
        <v>0</v>
      </c>
      <c r="J66" s="20">
        <v>0</v>
      </c>
    </row>
    <row r="67" spans="2:10" ht="12.75" customHeight="1" outlineLevel="1">
      <c r="B67" s="14" t="s">
        <v>467</v>
      </c>
      <c r="C67" s="15" t="s">
        <v>469</v>
      </c>
      <c r="D67" s="109">
        <v>0</v>
      </c>
      <c r="E67" s="47">
        <v>664</v>
      </c>
      <c r="F67" s="52">
        <f>E67*1.23</f>
        <v>816.72</v>
      </c>
      <c r="G67" s="80">
        <f>D67*E67</f>
        <v>0</v>
      </c>
      <c r="J67" s="20">
        <v>0</v>
      </c>
    </row>
    <row r="68" spans="2:10" ht="12.75" customHeight="1" outlineLevel="1">
      <c r="B68" s="14" t="s">
        <v>468</v>
      </c>
      <c r="C68" s="15" t="s">
        <v>470</v>
      </c>
      <c r="D68" s="109">
        <v>0</v>
      </c>
      <c r="E68" s="47">
        <v>812</v>
      </c>
      <c r="F68" s="52">
        <f>E68*1.23</f>
        <v>998.76</v>
      </c>
      <c r="G68" s="80">
        <f>D68*E68</f>
        <v>0</v>
      </c>
      <c r="J68" s="20">
        <v>0</v>
      </c>
    </row>
    <row r="69" spans="2:10" ht="12.75" customHeight="1" outlineLevel="1">
      <c r="B69" s="14" t="s">
        <v>550</v>
      </c>
      <c r="C69" s="15" t="s">
        <v>549</v>
      </c>
      <c r="D69" s="109"/>
      <c r="E69" s="47">
        <v>464</v>
      </c>
      <c r="F69" s="52">
        <f>E69*1.23</f>
        <v>570.72</v>
      </c>
      <c r="G69" s="80">
        <f>D69*E69</f>
        <v>0</v>
      </c>
      <c r="J69" s="20"/>
    </row>
    <row r="70" spans="2:10" ht="12.75" customHeight="1" outlineLevel="1">
      <c r="B70" s="14" t="s">
        <v>20</v>
      </c>
      <c r="C70" s="15" t="s">
        <v>113</v>
      </c>
      <c r="D70" s="109">
        <v>0</v>
      </c>
      <c r="E70" s="47">
        <v>2305</v>
      </c>
      <c r="F70" s="52">
        <f>E70*1.23</f>
        <v>2835.15</v>
      </c>
      <c r="G70" s="75">
        <f>D70*E70</f>
        <v>0</v>
      </c>
      <c r="J70" s="20">
        <v>0</v>
      </c>
    </row>
    <row r="71" spans="2:10" ht="12.75" customHeight="1" outlineLevel="1">
      <c r="B71" s="14" t="s">
        <v>288</v>
      </c>
      <c r="C71" s="15" t="s">
        <v>220</v>
      </c>
      <c r="D71" s="109">
        <v>0</v>
      </c>
      <c r="E71" s="47">
        <v>573</v>
      </c>
      <c r="F71" s="52">
        <f t="shared" si="3"/>
        <v>704.79</v>
      </c>
      <c r="G71" s="80">
        <f t="shared" si="2"/>
        <v>0</v>
      </c>
      <c r="J71" s="20">
        <v>0</v>
      </c>
    </row>
    <row r="72" spans="2:10" ht="12.75" customHeight="1" outlineLevel="1">
      <c r="B72" s="14" t="s">
        <v>359</v>
      </c>
      <c r="C72" s="15" t="s">
        <v>223</v>
      </c>
      <c r="D72" s="109">
        <v>0</v>
      </c>
      <c r="E72" s="47">
        <v>3844</v>
      </c>
      <c r="F72" s="52">
        <f>E72*1.23</f>
        <v>4728.12</v>
      </c>
      <c r="G72" s="80">
        <f t="shared" si="2"/>
        <v>0</v>
      </c>
      <c r="J72" s="20">
        <v>0</v>
      </c>
    </row>
    <row r="73" spans="2:10" ht="12.75" customHeight="1" outlineLevel="1">
      <c r="B73" s="14" t="s">
        <v>360</v>
      </c>
      <c r="C73" s="15" t="s">
        <v>224</v>
      </c>
      <c r="D73" s="109">
        <v>0</v>
      </c>
      <c r="E73" s="47">
        <v>6421</v>
      </c>
      <c r="F73" s="52">
        <f>E73*1.23</f>
        <v>7897.83</v>
      </c>
      <c r="G73" s="80">
        <f t="shared" si="2"/>
        <v>0</v>
      </c>
      <c r="J73" s="20">
        <v>0</v>
      </c>
    </row>
    <row r="74" spans="2:10" ht="12.75" customHeight="1" outlineLevel="1">
      <c r="B74" s="14" t="s">
        <v>134</v>
      </c>
      <c r="C74" s="15" t="s">
        <v>218</v>
      </c>
      <c r="D74" s="110">
        <f>funkcje!$B$3</f>
        <v>0</v>
      </c>
      <c r="E74" s="47">
        <v>1241</v>
      </c>
      <c r="F74" s="52">
        <f t="shared" si="3"/>
        <v>1526.43</v>
      </c>
      <c r="G74" s="80">
        <f t="shared" si="2"/>
        <v>0</v>
      </c>
      <c r="J74" s="27">
        <f>funkcje!$B$3</f>
        <v>0</v>
      </c>
    </row>
    <row r="75" spans="2:10" ht="12.75" customHeight="1" outlineLevel="1">
      <c r="B75" s="14" t="s">
        <v>6</v>
      </c>
      <c r="C75" s="15" t="s">
        <v>7</v>
      </c>
      <c r="D75" s="109">
        <v>0</v>
      </c>
      <c r="E75" s="47">
        <v>1443</v>
      </c>
      <c r="F75" s="52">
        <f t="shared" si="3"/>
        <v>1774.8899999999999</v>
      </c>
      <c r="G75" s="80">
        <f t="shared" si="2"/>
        <v>0</v>
      </c>
      <c r="J75" s="20">
        <v>0</v>
      </c>
    </row>
    <row r="76" spans="2:10" ht="12.75" customHeight="1" outlineLevel="1">
      <c r="B76" s="14" t="s">
        <v>307</v>
      </c>
      <c r="C76" s="15" t="s">
        <v>153</v>
      </c>
      <c r="D76" s="109">
        <v>0</v>
      </c>
      <c r="E76" s="47">
        <v>7560</v>
      </c>
      <c r="F76" s="52">
        <f t="shared" si="3"/>
        <v>9298.8</v>
      </c>
      <c r="G76" s="80">
        <f t="shared" si="2"/>
        <v>0</v>
      </c>
      <c r="J76" s="20">
        <v>0</v>
      </c>
    </row>
    <row r="77" spans="2:10" ht="12.75" customHeight="1" outlineLevel="1">
      <c r="B77" s="14" t="s">
        <v>308</v>
      </c>
      <c r="C77" s="15" t="s">
        <v>154</v>
      </c>
      <c r="D77" s="109">
        <v>0</v>
      </c>
      <c r="E77" s="47">
        <v>3672</v>
      </c>
      <c r="F77" s="52">
        <f t="shared" si="3"/>
        <v>4516.5599999999995</v>
      </c>
      <c r="G77" s="80">
        <f t="shared" si="2"/>
        <v>0</v>
      </c>
      <c r="J77" s="20">
        <v>0</v>
      </c>
    </row>
    <row r="78" spans="2:10" ht="12.75" customHeight="1" outlineLevel="1">
      <c r="B78" s="146" t="s">
        <v>661</v>
      </c>
      <c r="C78" s="147" t="s">
        <v>662</v>
      </c>
      <c r="D78" s="109">
        <v>0</v>
      </c>
      <c r="E78" s="148">
        <v>3780</v>
      </c>
      <c r="F78" s="149">
        <f t="shared" si="3"/>
        <v>4649.4</v>
      </c>
      <c r="G78" s="150">
        <f t="shared" si="2"/>
        <v>0</v>
      </c>
      <c r="J78" s="20">
        <v>0</v>
      </c>
    </row>
    <row r="79" spans="2:11" ht="12.75" customHeight="1" outlineLevel="1">
      <c r="B79" s="146" t="s">
        <v>663</v>
      </c>
      <c r="C79" s="147" t="s">
        <v>664</v>
      </c>
      <c r="D79" s="109"/>
      <c r="E79" s="148">
        <v>685</v>
      </c>
      <c r="F79" s="149">
        <f t="shared" si="3"/>
        <v>842.55</v>
      </c>
      <c r="G79" s="150">
        <f t="shared" si="2"/>
        <v>0</v>
      </c>
      <c r="J79" s="109"/>
      <c r="K79" s="108"/>
    </row>
    <row r="80" spans="2:11" ht="12.75" customHeight="1" outlineLevel="1">
      <c r="B80" s="146" t="s">
        <v>665</v>
      </c>
      <c r="C80" s="147" t="s">
        <v>666</v>
      </c>
      <c r="D80" s="109"/>
      <c r="E80" s="148">
        <v>588</v>
      </c>
      <c r="F80" s="149">
        <f>E80*1.23</f>
        <v>723.24</v>
      </c>
      <c r="G80" s="150">
        <f t="shared" si="2"/>
        <v>0</v>
      </c>
      <c r="J80" s="109"/>
      <c r="K80" s="108"/>
    </row>
    <row r="81" spans="2:11" ht="12.75" customHeight="1" outlineLevel="1">
      <c r="B81" s="146" t="s">
        <v>667</v>
      </c>
      <c r="C81" s="147" t="s">
        <v>668</v>
      </c>
      <c r="D81" s="109"/>
      <c r="E81" s="148">
        <v>1151</v>
      </c>
      <c r="F81" s="149">
        <f>E81*1.23</f>
        <v>1415.73</v>
      </c>
      <c r="G81" s="150">
        <f t="shared" si="2"/>
        <v>0</v>
      </c>
      <c r="J81" s="109"/>
      <c r="K81" s="108"/>
    </row>
    <row r="82" spans="2:11" ht="12.75" customHeight="1" outlineLevel="1">
      <c r="B82" s="146" t="s">
        <v>669</v>
      </c>
      <c r="C82" s="147" t="s">
        <v>670</v>
      </c>
      <c r="D82" s="109"/>
      <c r="E82" s="148">
        <v>1740</v>
      </c>
      <c r="F82" s="149">
        <f>E82*1.23</f>
        <v>2140.2</v>
      </c>
      <c r="G82" s="150">
        <f t="shared" si="2"/>
        <v>0</v>
      </c>
      <c r="J82" s="109"/>
      <c r="K82" s="108"/>
    </row>
    <row r="83" spans="2:10" ht="12.75" customHeight="1" outlineLevel="1">
      <c r="B83" s="14" t="s">
        <v>225</v>
      </c>
      <c r="C83" s="15" t="s">
        <v>226</v>
      </c>
      <c r="D83" s="109">
        <v>0</v>
      </c>
      <c r="E83" s="47">
        <v>838</v>
      </c>
      <c r="F83" s="52">
        <f t="shared" si="3"/>
        <v>1030.74</v>
      </c>
      <c r="G83" s="150">
        <f t="shared" si="2"/>
        <v>0</v>
      </c>
      <c r="J83" s="20">
        <v>0</v>
      </c>
    </row>
    <row r="84" spans="2:11" ht="12.75" customHeight="1" outlineLevel="1">
      <c r="B84" s="146" t="s">
        <v>671</v>
      </c>
      <c r="C84" s="147" t="s">
        <v>672</v>
      </c>
      <c r="D84" s="109"/>
      <c r="E84" s="148">
        <v>7143</v>
      </c>
      <c r="F84" s="149">
        <f t="shared" si="3"/>
        <v>8785.89</v>
      </c>
      <c r="G84" s="150">
        <f t="shared" si="2"/>
        <v>0</v>
      </c>
      <c r="J84" s="109"/>
      <c r="K84" s="108"/>
    </row>
    <row r="85" spans="2:10" ht="12.75" customHeight="1" outlineLevel="1">
      <c r="B85" s="14" t="s">
        <v>8</v>
      </c>
      <c r="C85" s="15" t="s">
        <v>167</v>
      </c>
      <c r="D85" s="109">
        <v>0</v>
      </c>
      <c r="E85" s="47">
        <v>711</v>
      </c>
      <c r="F85" s="52">
        <f t="shared" si="3"/>
        <v>874.53</v>
      </c>
      <c r="G85" s="150">
        <f t="shared" si="2"/>
        <v>0</v>
      </c>
      <c r="J85" s="20">
        <v>0</v>
      </c>
    </row>
    <row r="86" spans="2:10" ht="12.75" customHeight="1" outlineLevel="1">
      <c r="B86" s="14" t="s">
        <v>192</v>
      </c>
      <c r="C86" s="15" t="s">
        <v>193</v>
      </c>
      <c r="D86" s="109">
        <v>0</v>
      </c>
      <c r="E86" s="47">
        <v>2362</v>
      </c>
      <c r="F86" s="52">
        <f t="shared" si="3"/>
        <v>2905.2599999999998</v>
      </c>
      <c r="G86" s="80">
        <f t="shared" si="2"/>
        <v>0</v>
      </c>
      <c r="J86" s="20">
        <v>0</v>
      </c>
    </row>
    <row r="87" spans="2:10" ht="12.75" customHeight="1" outlineLevel="1">
      <c r="B87" s="14" t="s">
        <v>361</v>
      </c>
      <c r="C87" s="15" t="s">
        <v>513</v>
      </c>
      <c r="D87" s="109">
        <v>0</v>
      </c>
      <c r="E87" s="47">
        <v>3050</v>
      </c>
      <c r="F87" s="52">
        <f>E87*1.23</f>
        <v>3751.5</v>
      </c>
      <c r="G87" s="80">
        <f>D87*E87</f>
        <v>0</v>
      </c>
      <c r="J87" s="20">
        <v>0</v>
      </c>
    </row>
    <row r="88" spans="2:10" ht="12.75" customHeight="1" outlineLevel="1">
      <c r="B88" s="14" t="s">
        <v>362</v>
      </c>
      <c r="C88" s="15" t="s">
        <v>363</v>
      </c>
      <c r="D88" s="109">
        <v>0</v>
      </c>
      <c r="E88" s="47">
        <v>1787</v>
      </c>
      <c r="F88" s="52">
        <f t="shared" si="3"/>
        <v>2198.0099999999998</v>
      </c>
      <c r="G88" s="80">
        <f t="shared" si="2"/>
        <v>0</v>
      </c>
      <c r="J88" s="20">
        <v>0</v>
      </c>
    </row>
    <row r="89" spans="2:10" ht="12.75" customHeight="1" outlineLevel="1">
      <c r="B89" s="14" t="s">
        <v>197</v>
      </c>
      <c r="C89" s="15" t="s">
        <v>514</v>
      </c>
      <c r="D89" s="109">
        <v>0</v>
      </c>
      <c r="E89" s="47">
        <v>878</v>
      </c>
      <c r="F89" s="52">
        <f>E89*1.23</f>
        <v>1079.94</v>
      </c>
      <c r="G89" s="80">
        <f>D89*E89</f>
        <v>0</v>
      </c>
      <c r="J89" s="20">
        <v>0</v>
      </c>
    </row>
    <row r="90" spans="2:10" ht="12.75" customHeight="1" outlineLevel="1">
      <c r="B90" s="14" t="s">
        <v>364</v>
      </c>
      <c r="C90" s="15" t="s">
        <v>365</v>
      </c>
      <c r="D90" s="109">
        <v>0</v>
      </c>
      <c r="E90" s="47">
        <v>1763</v>
      </c>
      <c r="F90" s="52">
        <f>E90*1.23</f>
        <v>2168.49</v>
      </c>
      <c r="G90" s="80">
        <f>D90*E90</f>
        <v>0</v>
      </c>
      <c r="J90" s="20">
        <v>0</v>
      </c>
    </row>
    <row r="91" spans="2:10" ht="12.75" customHeight="1" outlineLevel="1">
      <c r="B91" s="14" t="s">
        <v>3</v>
      </c>
      <c r="C91" s="15" t="s">
        <v>330</v>
      </c>
      <c r="D91" s="109">
        <v>0</v>
      </c>
      <c r="E91" s="47">
        <v>2045</v>
      </c>
      <c r="F91" s="52">
        <f t="shared" si="3"/>
        <v>2515.35</v>
      </c>
      <c r="G91" s="80">
        <f t="shared" si="2"/>
        <v>0</v>
      </c>
      <c r="J91" s="20">
        <v>0</v>
      </c>
    </row>
    <row r="92" spans="2:10" ht="12.75" customHeight="1" outlineLevel="1">
      <c r="B92" s="14"/>
      <c r="C92" s="15" t="s">
        <v>146</v>
      </c>
      <c r="D92" s="110">
        <v>0</v>
      </c>
      <c r="E92" s="47">
        <v>24</v>
      </c>
      <c r="F92" s="52">
        <f t="shared" si="3"/>
        <v>29.52</v>
      </c>
      <c r="G92" s="80">
        <f t="shared" si="2"/>
        <v>0</v>
      </c>
      <c r="J92" s="27">
        <v>0</v>
      </c>
    </row>
    <row r="93" spans="2:10" ht="12.75" customHeight="1" outlineLevel="1">
      <c r="B93" s="14" t="s">
        <v>9</v>
      </c>
      <c r="C93" s="15" t="s">
        <v>10</v>
      </c>
      <c r="D93" s="110">
        <f>funkcje!$B$6</f>
        <v>0</v>
      </c>
      <c r="E93" s="47">
        <v>666</v>
      </c>
      <c r="F93" s="52">
        <f t="shared" si="3"/>
        <v>819.18</v>
      </c>
      <c r="G93" s="75">
        <f t="shared" si="2"/>
        <v>0</v>
      </c>
      <c r="J93" s="27">
        <f>funkcje!$B$6</f>
        <v>0</v>
      </c>
    </row>
    <row r="94" spans="2:10" ht="12.75" customHeight="1" outlineLevel="1">
      <c r="B94" s="14" t="s">
        <v>11</v>
      </c>
      <c r="C94" s="15" t="s">
        <v>12</v>
      </c>
      <c r="D94" s="109">
        <v>0</v>
      </c>
      <c r="E94" s="47">
        <v>787</v>
      </c>
      <c r="F94" s="52">
        <f t="shared" si="3"/>
        <v>968.01</v>
      </c>
      <c r="G94" s="75">
        <f t="shared" si="2"/>
        <v>0</v>
      </c>
      <c r="J94" s="20">
        <v>0</v>
      </c>
    </row>
    <row r="95" spans="2:10" ht="12.75" customHeight="1" outlineLevel="1">
      <c r="B95" s="14" t="s">
        <v>4</v>
      </c>
      <c r="C95" s="15" t="s">
        <v>5</v>
      </c>
      <c r="D95" s="109">
        <v>0</v>
      </c>
      <c r="E95" s="47">
        <v>367</v>
      </c>
      <c r="F95" s="52">
        <f t="shared" si="3"/>
        <v>451.40999999999997</v>
      </c>
      <c r="G95" s="75">
        <f t="shared" si="2"/>
        <v>0</v>
      </c>
      <c r="J95" s="20">
        <v>0</v>
      </c>
    </row>
    <row r="96" spans="2:10" ht="12.75" customHeight="1" outlineLevel="1">
      <c r="B96" s="14" t="s">
        <v>482</v>
      </c>
      <c r="C96" s="15" t="s">
        <v>548</v>
      </c>
      <c r="D96" s="109">
        <v>0</v>
      </c>
      <c r="E96" s="47">
        <v>621</v>
      </c>
      <c r="F96" s="52">
        <f t="shared" si="3"/>
        <v>763.83</v>
      </c>
      <c r="G96" s="75">
        <f t="shared" si="2"/>
        <v>0</v>
      </c>
      <c r="J96" s="20">
        <v>0</v>
      </c>
    </row>
    <row r="97" spans="2:10" ht="12.75" customHeight="1" outlineLevel="1">
      <c r="B97" s="14" t="s">
        <v>546</v>
      </c>
      <c r="C97" s="15" t="s">
        <v>547</v>
      </c>
      <c r="D97" s="109"/>
      <c r="E97" s="47">
        <v>197</v>
      </c>
      <c r="F97" s="52">
        <f t="shared" si="3"/>
        <v>242.31</v>
      </c>
      <c r="G97" s="75">
        <f t="shared" si="2"/>
        <v>0</v>
      </c>
      <c r="J97" s="20"/>
    </row>
    <row r="98" spans="2:10" ht="12.75" customHeight="1" outlineLevel="1">
      <c r="B98" s="14" t="s">
        <v>367</v>
      </c>
      <c r="C98" s="15" t="s">
        <v>370</v>
      </c>
      <c r="D98" s="109">
        <v>0</v>
      </c>
      <c r="E98" s="47">
        <v>438</v>
      </c>
      <c r="F98" s="52">
        <f t="shared" si="3"/>
        <v>538.74</v>
      </c>
      <c r="G98" s="75">
        <f t="shared" si="2"/>
        <v>0</v>
      </c>
      <c r="J98" s="20">
        <v>0</v>
      </c>
    </row>
    <row r="99" spans="2:10" ht="12.75" customHeight="1" outlineLevel="1">
      <c r="B99" s="14" t="s">
        <v>368</v>
      </c>
      <c r="C99" s="15" t="s">
        <v>371</v>
      </c>
      <c r="D99" s="109">
        <v>0</v>
      </c>
      <c r="E99" s="47">
        <v>728</v>
      </c>
      <c r="F99" s="52">
        <f>E99*1.23</f>
        <v>895.4399999999999</v>
      </c>
      <c r="G99" s="75">
        <f>D99*E99</f>
        <v>0</v>
      </c>
      <c r="J99" s="20">
        <v>0</v>
      </c>
    </row>
    <row r="100" spans="2:10" ht="12.75" customHeight="1" outlineLevel="1">
      <c r="B100" s="14" t="s">
        <v>369</v>
      </c>
      <c r="C100" s="15" t="s">
        <v>395</v>
      </c>
      <c r="D100" s="109">
        <v>0</v>
      </c>
      <c r="E100" s="47">
        <v>1458</v>
      </c>
      <c r="F100" s="52">
        <f>E100*1.23</f>
        <v>1793.34</v>
      </c>
      <c r="G100" s="75">
        <f>D100*E100</f>
        <v>0</v>
      </c>
      <c r="J100" s="20">
        <v>0</v>
      </c>
    </row>
    <row r="101" spans="2:10" ht="12.75" customHeight="1" outlineLevel="1">
      <c r="B101" s="14" t="s">
        <v>605</v>
      </c>
      <c r="C101" s="15" t="s">
        <v>604</v>
      </c>
      <c r="D101" s="109"/>
      <c r="E101" s="47">
        <v>2878</v>
      </c>
      <c r="F101" s="52">
        <f>E101*1.23</f>
        <v>3539.94</v>
      </c>
      <c r="G101" s="75">
        <f>D101*E101</f>
        <v>0</v>
      </c>
      <c r="J101" s="20"/>
    </row>
    <row r="102" spans="2:10" ht="12.75" customHeight="1" outlineLevel="1">
      <c r="B102" s="14" t="s">
        <v>18</v>
      </c>
      <c r="C102" s="15" t="s">
        <v>19</v>
      </c>
      <c r="D102" s="109">
        <v>0</v>
      </c>
      <c r="E102" s="47">
        <v>66</v>
      </c>
      <c r="F102" s="52">
        <f t="shared" si="3"/>
        <v>81.17999999999999</v>
      </c>
      <c r="G102" s="75">
        <f t="shared" si="2"/>
        <v>0</v>
      </c>
      <c r="J102" s="20">
        <v>0</v>
      </c>
    </row>
    <row r="103" spans="2:10" ht="12.75" customHeight="1" outlineLevel="1">
      <c r="B103" s="14" t="s">
        <v>483</v>
      </c>
      <c r="C103" s="15" t="s">
        <v>484</v>
      </c>
      <c r="D103" s="109">
        <v>0</v>
      </c>
      <c r="E103" s="47">
        <v>175</v>
      </c>
      <c r="F103" s="52">
        <f t="shared" si="3"/>
        <v>215.25</v>
      </c>
      <c r="G103" s="75">
        <f t="shared" si="2"/>
        <v>0</v>
      </c>
      <c r="J103" s="20">
        <v>0</v>
      </c>
    </row>
    <row r="104" spans="2:10" ht="12.75" customHeight="1" outlineLevel="1">
      <c r="B104" s="14" t="s">
        <v>21</v>
      </c>
      <c r="C104" s="15" t="s">
        <v>22</v>
      </c>
      <c r="D104" s="109">
        <v>0</v>
      </c>
      <c r="E104" s="47">
        <v>556</v>
      </c>
      <c r="F104" s="52">
        <f t="shared" si="3"/>
        <v>683.88</v>
      </c>
      <c r="G104" s="75">
        <f t="shared" si="2"/>
        <v>0</v>
      </c>
      <c r="J104" s="20">
        <v>0</v>
      </c>
    </row>
    <row r="105" spans="2:10" ht="12.75" customHeight="1" outlineLevel="1">
      <c r="B105" s="14" t="s">
        <v>386</v>
      </c>
      <c r="C105" s="15" t="s">
        <v>387</v>
      </c>
      <c r="D105" s="109">
        <v>0</v>
      </c>
      <c r="E105" s="47">
        <v>23</v>
      </c>
      <c r="F105" s="52">
        <f t="shared" si="3"/>
        <v>28.29</v>
      </c>
      <c r="G105" s="75">
        <f t="shared" si="2"/>
        <v>0</v>
      </c>
      <c r="J105" s="20">
        <v>0</v>
      </c>
    </row>
    <row r="106" spans="2:10" ht="12.75" customHeight="1" outlineLevel="1">
      <c r="B106" s="14" t="s">
        <v>13</v>
      </c>
      <c r="C106" s="15" t="s">
        <v>385</v>
      </c>
      <c r="D106" s="109">
        <v>0</v>
      </c>
      <c r="E106" s="47">
        <v>43</v>
      </c>
      <c r="F106" s="52">
        <f>E106*1.23</f>
        <v>52.89</v>
      </c>
      <c r="G106" s="75">
        <f>D106*E106</f>
        <v>0</v>
      </c>
      <c r="J106" s="20">
        <v>0</v>
      </c>
    </row>
    <row r="107" spans="1:10" s="13" customFormat="1" ht="12.75" customHeight="1" outlineLevel="1">
      <c r="A107" s="12"/>
      <c r="B107" s="14" t="s">
        <v>485</v>
      </c>
      <c r="C107" s="15" t="s">
        <v>623</v>
      </c>
      <c r="D107" s="110">
        <v>0</v>
      </c>
      <c r="E107" s="47">
        <v>2</v>
      </c>
      <c r="F107" s="52">
        <f t="shared" si="3"/>
        <v>2.46</v>
      </c>
      <c r="G107" s="75">
        <f t="shared" si="2"/>
        <v>0</v>
      </c>
      <c r="J107" s="27">
        <v>0</v>
      </c>
    </row>
    <row r="108" spans="1:10" s="13" customFormat="1" ht="12.75" customHeight="1" outlineLevel="1">
      <c r="A108" s="12"/>
      <c r="B108" s="14" t="s">
        <v>409</v>
      </c>
      <c r="C108" s="15" t="s">
        <v>14</v>
      </c>
      <c r="D108" s="110">
        <f>funkcje!$B$2</f>
        <v>0</v>
      </c>
      <c r="E108" s="47">
        <v>1384</v>
      </c>
      <c r="F108" s="52">
        <f t="shared" si="3"/>
        <v>1702.32</v>
      </c>
      <c r="G108" s="75">
        <f t="shared" si="2"/>
        <v>0</v>
      </c>
      <c r="J108" s="27">
        <f>funkcje!$B$2</f>
        <v>0</v>
      </c>
    </row>
    <row r="109" spans="1:10" s="13" customFormat="1" ht="12.75" customHeight="1" outlineLevel="1">
      <c r="A109" s="12"/>
      <c r="B109" s="14" t="s">
        <v>15</v>
      </c>
      <c r="C109" s="15" t="s">
        <v>16</v>
      </c>
      <c r="D109" s="109">
        <v>0</v>
      </c>
      <c r="E109" s="47">
        <v>2854</v>
      </c>
      <c r="F109" s="52">
        <f t="shared" si="3"/>
        <v>3510.42</v>
      </c>
      <c r="G109" s="75">
        <f t="shared" si="2"/>
        <v>0</v>
      </c>
      <c r="J109" s="20">
        <v>0</v>
      </c>
    </row>
    <row r="110" spans="2:10" ht="12.75" customHeight="1" outlineLevel="1">
      <c r="B110" s="14" t="s">
        <v>17</v>
      </c>
      <c r="C110" s="15" t="s">
        <v>219</v>
      </c>
      <c r="D110" s="110">
        <f>funkcje!$B$4</f>
        <v>0</v>
      </c>
      <c r="E110" s="47">
        <v>2255</v>
      </c>
      <c r="F110" s="52">
        <f t="shared" si="3"/>
        <v>2773.65</v>
      </c>
      <c r="G110" s="75">
        <f t="shared" si="2"/>
        <v>0</v>
      </c>
      <c r="J110" s="27">
        <f>funkcje!$B$4</f>
        <v>0</v>
      </c>
    </row>
    <row r="111" spans="2:10" ht="12.75" customHeight="1" outlineLevel="1">
      <c r="B111" s="14" t="s">
        <v>486</v>
      </c>
      <c r="C111" s="15" t="s">
        <v>488</v>
      </c>
      <c r="D111" s="109">
        <v>0</v>
      </c>
      <c r="E111" s="47">
        <v>221</v>
      </c>
      <c r="F111" s="52">
        <f t="shared" si="3"/>
        <v>271.83</v>
      </c>
      <c r="G111" s="75">
        <f t="shared" si="2"/>
        <v>0</v>
      </c>
      <c r="J111" s="20">
        <v>0</v>
      </c>
    </row>
    <row r="112" spans="2:10" ht="12.75" customHeight="1" outlineLevel="1">
      <c r="B112" s="14" t="s">
        <v>487</v>
      </c>
      <c r="C112" s="15" t="s">
        <v>489</v>
      </c>
      <c r="D112" s="109">
        <v>0</v>
      </c>
      <c r="E112" s="47">
        <v>374</v>
      </c>
      <c r="F112" s="52">
        <f t="shared" si="3"/>
        <v>460.02</v>
      </c>
      <c r="G112" s="75">
        <f t="shared" si="2"/>
        <v>0</v>
      </c>
      <c r="J112" s="20">
        <v>0</v>
      </c>
    </row>
    <row r="113" spans="2:10" ht="12.75" customHeight="1" outlineLevel="1">
      <c r="B113" s="14" t="s">
        <v>24</v>
      </c>
      <c r="C113" s="15" t="s">
        <v>490</v>
      </c>
      <c r="D113" s="109">
        <v>0</v>
      </c>
      <c r="E113" s="47">
        <v>561</v>
      </c>
      <c r="F113" s="52">
        <f t="shared" si="3"/>
        <v>690.03</v>
      </c>
      <c r="G113" s="75">
        <f t="shared" si="2"/>
        <v>0</v>
      </c>
      <c r="J113" s="20">
        <v>0</v>
      </c>
    </row>
    <row r="114" spans="2:10" ht="12.75" customHeight="1" outlineLevel="1">
      <c r="B114" s="14" t="s">
        <v>25</v>
      </c>
      <c r="C114" s="15" t="s">
        <v>491</v>
      </c>
      <c r="D114" s="109">
        <v>0</v>
      </c>
      <c r="E114" s="47">
        <v>249</v>
      </c>
      <c r="F114" s="52">
        <f t="shared" si="3"/>
        <v>306.27</v>
      </c>
      <c r="G114" s="75">
        <f t="shared" si="2"/>
        <v>0</v>
      </c>
      <c r="J114" s="20">
        <v>0</v>
      </c>
    </row>
    <row r="115" spans="2:10" ht="13.5" customHeight="1" outlineLevel="1" thickBot="1">
      <c r="B115" s="21"/>
      <c r="C115" s="22"/>
      <c r="D115" s="113"/>
      <c r="E115" s="53"/>
      <c r="F115" s="54"/>
      <c r="G115" s="81"/>
      <c r="J115" s="78"/>
    </row>
    <row r="116" spans="2:10" ht="15.75" thickBot="1">
      <c r="B116" s="153" t="s">
        <v>26</v>
      </c>
      <c r="C116" s="154"/>
      <c r="D116" s="131">
        <f>funkcje!$B$53</f>
      </c>
      <c r="E116" s="125"/>
      <c r="F116" s="125"/>
      <c r="G116" s="126"/>
      <c r="J116" s="131">
        <f>funkcje!$B$53</f>
      </c>
    </row>
    <row r="117" spans="2:10" ht="12.75" customHeight="1" outlineLevel="1">
      <c r="B117" s="18" t="s">
        <v>164</v>
      </c>
      <c r="C117" s="23" t="s">
        <v>673</v>
      </c>
      <c r="D117" s="109">
        <v>0</v>
      </c>
      <c r="E117" s="55">
        <v>171</v>
      </c>
      <c r="F117" s="56">
        <f>E117*1.23</f>
        <v>210.32999999999998</v>
      </c>
      <c r="G117" s="75">
        <f aca="true" t="shared" si="4" ref="G117:G129">D117*E117</f>
        <v>0</v>
      </c>
      <c r="J117" s="20">
        <v>0</v>
      </c>
    </row>
    <row r="118" spans="2:10" ht="12.75" customHeight="1" outlineLevel="1">
      <c r="B118" s="14" t="s">
        <v>165</v>
      </c>
      <c r="C118" s="24" t="s">
        <v>622</v>
      </c>
      <c r="D118" s="109">
        <v>0</v>
      </c>
      <c r="E118" s="57">
        <v>191</v>
      </c>
      <c r="F118" s="56">
        <f aca="true" t="shared" si="5" ref="F118:F150">E118*1.23</f>
        <v>234.93</v>
      </c>
      <c r="G118" s="75">
        <f t="shared" si="4"/>
        <v>0</v>
      </c>
      <c r="J118" s="20">
        <v>0</v>
      </c>
    </row>
    <row r="119" spans="2:10" ht="12.75" customHeight="1" outlineLevel="1">
      <c r="B119" s="14" t="s">
        <v>166</v>
      </c>
      <c r="C119" s="24" t="s">
        <v>169</v>
      </c>
      <c r="D119" s="109">
        <v>0</v>
      </c>
      <c r="E119" s="57">
        <v>144</v>
      </c>
      <c r="F119" s="56">
        <f t="shared" si="5"/>
        <v>177.12</v>
      </c>
      <c r="G119" s="75">
        <f t="shared" si="4"/>
        <v>0</v>
      </c>
      <c r="J119" s="20">
        <v>0</v>
      </c>
    </row>
    <row r="120" spans="2:10" ht="12.75" customHeight="1" outlineLevel="1">
      <c r="B120" s="14" t="s">
        <v>168</v>
      </c>
      <c r="C120" s="24" t="s">
        <v>170</v>
      </c>
      <c r="D120" s="109">
        <v>0</v>
      </c>
      <c r="E120" s="57">
        <v>138</v>
      </c>
      <c r="F120" s="56">
        <f t="shared" si="5"/>
        <v>169.74</v>
      </c>
      <c r="G120" s="75">
        <f t="shared" si="4"/>
        <v>0</v>
      </c>
      <c r="J120" s="20">
        <v>0</v>
      </c>
    </row>
    <row r="121" spans="2:10" ht="12.75" customHeight="1" outlineLevel="1">
      <c r="B121" s="14" t="s">
        <v>203</v>
      </c>
      <c r="C121" s="24" t="s">
        <v>396</v>
      </c>
      <c r="D121" s="109">
        <v>0</v>
      </c>
      <c r="E121" s="57">
        <v>297</v>
      </c>
      <c r="F121" s="56">
        <f t="shared" si="5"/>
        <v>365.31</v>
      </c>
      <c r="G121" s="75">
        <f t="shared" si="4"/>
        <v>0</v>
      </c>
      <c r="J121" s="20">
        <v>0</v>
      </c>
    </row>
    <row r="122" spans="2:10" ht="12.75" customHeight="1" outlineLevel="1">
      <c r="B122" s="14" t="s">
        <v>204</v>
      </c>
      <c r="C122" s="24" t="s">
        <v>397</v>
      </c>
      <c r="D122" s="109">
        <v>0</v>
      </c>
      <c r="E122" s="57">
        <v>531</v>
      </c>
      <c r="F122" s="56">
        <f t="shared" si="5"/>
        <v>653.13</v>
      </c>
      <c r="G122" s="75">
        <f t="shared" si="4"/>
        <v>0</v>
      </c>
      <c r="J122" s="20">
        <v>0</v>
      </c>
    </row>
    <row r="123" spans="2:10" ht="12.75" customHeight="1" outlineLevel="1">
      <c r="B123" s="14" t="s">
        <v>185</v>
      </c>
      <c r="C123" s="24" t="s">
        <v>186</v>
      </c>
      <c r="D123" s="110">
        <f>funkcje!$B$7</f>
        <v>0</v>
      </c>
      <c r="E123" s="57">
        <v>17</v>
      </c>
      <c r="F123" s="56">
        <f t="shared" si="5"/>
        <v>20.91</v>
      </c>
      <c r="G123" s="75">
        <f t="shared" si="4"/>
        <v>0</v>
      </c>
      <c r="J123" s="27">
        <f>funkcje!$B$7</f>
        <v>0</v>
      </c>
    </row>
    <row r="124" spans="2:10" ht="12.75" customHeight="1" outlineLevel="1">
      <c r="B124" s="14" t="s">
        <v>372</v>
      </c>
      <c r="C124" s="24" t="s">
        <v>515</v>
      </c>
      <c r="D124" s="110">
        <v>0</v>
      </c>
      <c r="E124" s="57">
        <v>46</v>
      </c>
      <c r="F124" s="56">
        <f>E124*1.23</f>
        <v>56.58</v>
      </c>
      <c r="G124" s="75">
        <f>D124*E124</f>
        <v>0</v>
      </c>
      <c r="J124" s="27">
        <v>0</v>
      </c>
    </row>
    <row r="125" spans="2:10" ht="12.75" customHeight="1" outlineLevel="1">
      <c r="B125" s="14" t="s">
        <v>32</v>
      </c>
      <c r="C125" s="25" t="s">
        <v>624</v>
      </c>
      <c r="D125" s="110">
        <v>0</v>
      </c>
      <c r="E125" s="57">
        <v>4</v>
      </c>
      <c r="F125" s="56">
        <f>E125*1.23</f>
        <v>4.92</v>
      </c>
      <c r="G125" s="75">
        <f>D125*E125</f>
        <v>0</v>
      </c>
      <c r="J125" s="27">
        <v>0</v>
      </c>
    </row>
    <row r="126" spans="2:10" ht="12.75" customHeight="1" outlineLevel="1">
      <c r="B126" s="14" t="s">
        <v>271</v>
      </c>
      <c r="C126" s="25" t="s">
        <v>272</v>
      </c>
      <c r="D126" s="110">
        <v>0</v>
      </c>
      <c r="E126" s="57">
        <v>12</v>
      </c>
      <c r="F126" s="56">
        <f t="shared" si="5"/>
        <v>14.76</v>
      </c>
      <c r="G126" s="75">
        <f>D126*E126</f>
        <v>0</v>
      </c>
      <c r="J126" s="27">
        <v>0</v>
      </c>
    </row>
    <row r="127" spans="2:10" ht="12.75" customHeight="1" outlineLevel="1">
      <c r="B127" s="14" t="s">
        <v>312</v>
      </c>
      <c r="C127" s="25" t="s">
        <v>311</v>
      </c>
      <c r="D127" s="110">
        <v>0</v>
      </c>
      <c r="E127" s="57">
        <v>111</v>
      </c>
      <c r="F127" s="56">
        <f>E127*1.23</f>
        <v>136.53</v>
      </c>
      <c r="G127" s="75">
        <f>D127*E127</f>
        <v>0</v>
      </c>
      <c r="J127" s="27">
        <v>0</v>
      </c>
    </row>
    <row r="128" spans="1:10" s="13" customFormat="1" ht="12.75" customHeight="1" outlineLevel="1">
      <c r="A128" s="12"/>
      <c r="B128" s="14" t="s">
        <v>326</v>
      </c>
      <c r="C128" s="26" t="s">
        <v>327</v>
      </c>
      <c r="D128" s="110">
        <v>0</v>
      </c>
      <c r="E128" s="57">
        <v>395</v>
      </c>
      <c r="F128" s="56">
        <f>E128*1.23</f>
        <v>485.84999999999997</v>
      </c>
      <c r="G128" s="75">
        <f>D128*E128</f>
        <v>0</v>
      </c>
      <c r="J128" s="27">
        <v>0</v>
      </c>
    </row>
    <row r="129" spans="1:10" s="13" customFormat="1" ht="12.75" customHeight="1" outlineLevel="1">
      <c r="A129" s="12"/>
      <c r="B129" s="14" t="s">
        <v>171</v>
      </c>
      <c r="C129" s="25" t="s">
        <v>28</v>
      </c>
      <c r="D129" s="110">
        <v>0</v>
      </c>
      <c r="E129" s="57">
        <v>222</v>
      </c>
      <c r="F129" s="56">
        <f t="shared" si="5"/>
        <v>273.06</v>
      </c>
      <c r="G129" s="75">
        <f t="shared" si="4"/>
        <v>0</v>
      </c>
      <c r="J129" s="27">
        <v>0</v>
      </c>
    </row>
    <row r="130" spans="1:10" s="13" customFormat="1" ht="12.75" customHeight="1" outlineLevel="1">
      <c r="A130" s="12"/>
      <c r="B130" s="14" t="s">
        <v>313</v>
      </c>
      <c r="C130" s="25" t="s">
        <v>625</v>
      </c>
      <c r="D130" s="110">
        <v>0</v>
      </c>
      <c r="E130" s="57">
        <v>4</v>
      </c>
      <c r="F130" s="56">
        <f>E130*1.23</f>
        <v>4.92</v>
      </c>
      <c r="G130" s="75">
        <f>D130*E130</f>
        <v>0</v>
      </c>
      <c r="J130" s="27">
        <v>0</v>
      </c>
    </row>
    <row r="131" spans="1:10" s="13" customFormat="1" ht="12.75" outlineLevel="1">
      <c r="A131" s="12"/>
      <c r="B131" s="14" t="s">
        <v>172</v>
      </c>
      <c r="C131" s="26" t="s">
        <v>626</v>
      </c>
      <c r="D131" s="110">
        <v>0</v>
      </c>
      <c r="E131" s="57">
        <v>12</v>
      </c>
      <c r="F131" s="56">
        <f t="shared" si="5"/>
        <v>14.76</v>
      </c>
      <c r="G131" s="75">
        <f aca="true" t="shared" si="6" ref="G131:G150">D131*E131</f>
        <v>0</v>
      </c>
      <c r="J131" s="27">
        <v>0</v>
      </c>
    </row>
    <row r="132" spans="1:10" s="13" customFormat="1" ht="12.75" customHeight="1" outlineLevel="1">
      <c r="A132" s="12"/>
      <c r="B132" s="14" t="s">
        <v>314</v>
      </c>
      <c r="C132" s="26" t="s">
        <v>315</v>
      </c>
      <c r="D132" s="110">
        <v>0</v>
      </c>
      <c r="E132" s="57">
        <v>132</v>
      </c>
      <c r="F132" s="56">
        <f t="shared" si="5"/>
        <v>162.35999999999999</v>
      </c>
      <c r="G132" s="75">
        <f t="shared" si="6"/>
        <v>0</v>
      </c>
      <c r="J132" s="27">
        <v>0</v>
      </c>
    </row>
    <row r="133" spans="1:10" s="13" customFormat="1" ht="12.75" customHeight="1" outlineLevel="1">
      <c r="A133" s="12"/>
      <c r="B133" s="14" t="s">
        <v>316</v>
      </c>
      <c r="C133" s="26" t="s">
        <v>317</v>
      </c>
      <c r="D133" s="110">
        <v>0</v>
      </c>
      <c r="E133" s="57">
        <v>1645</v>
      </c>
      <c r="F133" s="56">
        <f t="shared" si="5"/>
        <v>2023.35</v>
      </c>
      <c r="G133" s="75">
        <f t="shared" si="6"/>
        <v>0</v>
      </c>
      <c r="J133" s="27">
        <v>0</v>
      </c>
    </row>
    <row r="134" spans="1:10" s="13" customFormat="1" ht="12.75" customHeight="1" outlineLevel="1">
      <c r="A134" s="12"/>
      <c r="B134" s="14" t="s">
        <v>194</v>
      </c>
      <c r="C134" s="24" t="s">
        <v>33</v>
      </c>
      <c r="D134" s="110">
        <v>0</v>
      </c>
      <c r="E134" s="57">
        <v>41</v>
      </c>
      <c r="F134" s="56">
        <f t="shared" si="5"/>
        <v>50.43</v>
      </c>
      <c r="G134" s="75">
        <f t="shared" si="6"/>
        <v>0</v>
      </c>
      <c r="J134" s="27">
        <v>0</v>
      </c>
    </row>
    <row r="135" spans="2:10" ht="12.75" customHeight="1" outlineLevel="1">
      <c r="B135" s="14" t="s">
        <v>196</v>
      </c>
      <c r="C135" s="24" t="s">
        <v>34</v>
      </c>
      <c r="D135" s="109">
        <v>0</v>
      </c>
      <c r="E135" s="57">
        <v>66</v>
      </c>
      <c r="F135" s="56">
        <f t="shared" si="5"/>
        <v>81.17999999999999</v>
      </c>
      <c r="G135" s="75">
        <f t="shared" si="6"/>
        <v>0</v>
      </c>
      <c r="J135" s="20">
        <v>0</v>
      </c>
    </row>
    <row r="136" spans="2:10" ht="12.75" customHeight="1" outlineLevel="1">
      <c r="B136" s="14" t="s">
        <v>35</v>
      </c>
      <c r="C136" s="24" t="s">
        <v>261</v>
      </c>
      <c r="D136" s="110">
        <f>funkcje!$B$8</f>
        <v>0</v>
      </c>
      <c r="E136" s="57">
        <v>6</v>
      </c>
      <c r="F136" s="56">
        <f t="shared" si="5"/>
        <v>7.38</v>
      </c>
      <c r="G136" s="75">
        <f t="shared" si="6"/>
        <v>0</v>
      </c>
      <c r="J136" s="27">
        <f>funkcje!$B$8</f>
        <v>0</v>
      </c>
    </row>
    <row r="137" spans="2:10" ht="12.75" customHeight="1" outlineLevel="1">
      <c r="B137" s="14" t="s">
        <v>173</v>
      </c>
      <c r="C137" s="25" t="s">
        <v>31</v>
      </c>
      <c r="D137" s="109">
        <v>0</v>
      </c>
      <c r="E137" s="57">
        <v>75</v>
      </c>
      <c r="F137" s="56">
        <f t="shared" si="5"/>
        <v>92.25</v>
      </c>
      <c r="G137" s="75">
        <f t="shared" si="6"/>
        <v>0</v>
      </c>
      <c r="J137" s="20">
        <v>0</v>
      </c>
    </row>
    <row r="138" spans="2:10" ht="12.75" outlineLevel="1">
      <c r="B138" s="14" t="s">
        <v>174</v>
      </c>
      <c r="C138" s="100" t="s">
        <v>627</v>
      </c>
      <c r="D138" s="109">
        <v>0</v>
      </c>
      <c r="E138" s="57">
        <v>3</v>
      </c>
      <c r="F138" s="56">
        <f t="shared" si="5"/>
        <v>3.69</v>
      </c>
      <c r="G138" s="75">
        <f t="shared" si="6"/>
        <v>0</v>
      </c>
      <c r="J138" s="20">
        <v>0</v>
      </c>
    </row>
    <row r="139" spans="2:10" ht="12.75" outlineLevel="1">
      <c r="B139" s="28" t="s">
        <v>175</v>
      </c>
      <c r="C139" s="100" t="s">
        <v>628</v>
      </c>
      <c r="D139" s="109">
        <v>0</v>
      </c>
      <c r="E139" s="57">
        <v>3</v>
      </c>
      <c r="F139" s="56">
        <f t="shared" si="5"/>
        <v>3.69</v>
      </c>
      <c r="G139" s="75">
        <f t="shared" si="6"/>
        <v>0</v>
      </c>
      <c r="J139" s="20">
        <v>0</v>
      </c>
    </row>
    <row r="140" spans="2:10" ht="15" customHeight="1" outlineLevel="1">
      <c r="B140" s="28" t="s">
        <v>543</v>
      </c>
      <c r="C140" s="25" t="s">
        <v>544</v>
      </c>
      <c r="D140" s="109"/>
      <c r="E140" s="57">
        <v>397</v>
      </c>
      <c r="F140" s="56">
        <f t="shared" si="5"/>
        <v>488.31</v>
      </c>
      <c r="G140" s="75">
        <f t="shared" si="6"/>
        <v>0</v>
      </c>
      <c r="J140" s="20"/>
    </row>
    <row r="141" spans="2:10" ht="15" customHeight="1" outlineLevel="1">
      <c r="B141" s="14" t="s">
        <v>29</v>
      </c>
      <c r="C141" s="25" t="s">
        <v>30</v>
      </c>
      <c r="D141" s="109"/>
      <c r="E141" s="57">
        <v>258</v>
      </c>
      <c r="F141" s="56">
        <f>E141*1.23</f>
        <v>317.34</v>
      </c>
      <c r="G141" s="75">
        <f>D141*E141</f>
        <v>0</v>
      </c>
      <c r="J141" s="20"/>
    </row>
    <row r="142" spans="2:10" ht="15" customHeight="1" outlineLevel="1">
      <c r="B142" s="14" t="s">
        <v>235</v>
      </c>
      <c r="C142" s="25" t="s">
        <v>262</v>
      </c>
      <c r="D142" s="109"/>
      <c r="E142" s="57">
        <v>1093</v>
      </c>
      <c r="F142" s="56">
        <f>E142*1.23</f>
        <v>1344.3899999999999</v>
      </c>
      <c r="G142" s="75">
        <f>D142*E142</f>
        <v>0</v>
      </c>
      <c r="J142" s="20"/>
    </row>
    <row r="143" spans="2:10" ht="15" customHeight="1" outlineLevel="1" thickBot="1">
      <c r="B143" s="16"/>
      <c r="C143" s="17"/>
      <c r="D143" s="115"/>
      <c r="E143" s="49"/>
      <c r="F143" s="50"/>
      <c r="G143" s="79"/>
      <c r="J143" s="106"/>
    </row>
    <row r="144" spans="2:10" ht="15" customHeight="1" thickBot="1">
      <c r="B144" s="153" t="s">
        <v>561</v>
      </c>
      <c r="C144" s="154"/>
      <c r="D144" s="131">
        <f>funkcje!$B$54</f>
      </c>
      <c r="E144" s="125"/>
      <c r="F144" s="125"/>
      <c r="G144" s="126"/>
      <c r="J144" s="131">
        <f>funkcje!$B$54</f>
      </c>
    </row>
    <row r="145" spans="2:10" ht="12.75" customHeight="1" outlineLevel="1">
      <c r="B145" s="28" t="s">
        <v>318</v>
      </c>
      <c r="C145" s="25" t="s">
        <v>319</v>
      </c>
      <c r="D145" s="109">
        <v>0</v>
      </c>
      <c r="E145" s="57">
        <v>1074</v>
      </c>
      <c r="F145" s="56">
        <f t="shared" si="5"/>
        <v>1321.02</v>
      </c>
      <c r="G145" s="75">
        <f t="shared" si="6"/>
        <v>0</v>
      </c>
      <c r="J145" s="20">
        <v>0</v>
      </c>
    </row>
    <row r="146" spans="2:10" ht="12.75" customHeight="1" outlineLevel="1">
      <c r="B146" s="28" t="s">
        <v>320</v>
      </c>
      <c r="C146" s="25" t="s">
        <v>518</v>
      </c>
      <c r="D146" s="109">
        <v>0</v>
      </c>
      <c r="E146" s="57">
        <v>1089</v>
      </c>
      <c r="F146" s="56">
        <f t="shared" si="5"/>
        <v>1339.47</v>
      </c>
      <c r="G146" s="75">
        <f t="shared" si="6"/>
        <v>0</v>
      </c>
      <c r="J146" s="20">
        <v>0</v>
      </c>
    </row>
    <row r="147" spans="2:10" ht="12.75" customHeight="1" outlineLevel="1">
      <c r="B147" s="28" t="s">
        <v>321</v>
      </c>
      <c r="C147" s="25" t="s">
        <v>322</v>
      </c>
      <c r="D147" s="110">
        <f>funkcje!$B$11</f>
        <v>0</v>
      </c>
      <c r="E147" s="57">
        <v>12</v>
      </c>
      <c r="F147" s="56">
        <f t="shared" si="5"/>
        <v>14.76</v>
      </c>
      <c r="G147" s="75">
        <f t="shared" si="6"/>
        <v>0</v>
      </c>
      <c r="J147" s="27">
        <f>funkcje!$B$11</f>
        <v>0</v>
      </c>
    </row>
    <row r="148" spans="2:10" ht="12.75" customHeight="1" outlineLevel="1">
      <c r="B148" s="28" t="s">
        <v>410</v>
      </c>
      <c r="C148" s="25" t="s">
        <v>411</v>
      </c>
      <c r="D148" s="110">
        <v>0</v>
      </c>
      <c r="E148" s="57">
        <v>805</v>
      </c>
      <c r="F148" s="56">
        <f t="shared" si="5"/>
        <v>990.15</v>
      </c>
      <c r="G148" s="75">
        <f t="shared" si="6"/>
        <v>0</v>
      </c>
      <c r="J148" s="27">
        <v>0</v>
      </c>
    </row>
    <row r="149" spans="2:10" ht="12.75" customHeight="1" outlineLevel="1">
      <c r="B149" s="28" t="s">
        <v>412</v>
      </c>
      <c r="C149" s="24" t="s">
        <v>413</v>
      </c>
      <c r="D149" s="110">
        <f>funkcje!$B$17</f>
        <v>0</v>
      </c>
      <c r="E149" s="57">
        <v>172</v>
      </c>
      <c r="F149" s="56">
        <f>E149*1.23</f>
        <v>211.56</v>
      </c>
      <c r="G149" s="75">
        <f>D149*E149</f>
        <v>0</v>
      </c>
      <c r="J149" s="27">
        <f>funkcje!$B$17</f>
        <v>0</v>
      </c>
    </row>
    <row r="150" spans="1:10" s="13" customFormat="1" ht="12.75" customHeight="1" outlineLevel="1">
      <c r="A150" s="12"/>
      <c r="B150" s="82" t="s">
        <v>323</v>
      </c>
      <c r="C150" s="25" t="s">
        <v>324</v>
      </c>
      <c r="D150" s="110">
        <f>funkcje!$B$12</f>
        <v>0</v>
      </c>
      <c r="E150" s="57">
        <v>131</v>
      </c>
      <c r="F150" s="56">
        <f t="shared" si="5"/>
        <v>161.13</v>
      </c>
      <c r="G150" s="75">
        <f t="shared" si="6"/>
        <v>0</v>
      </c>
      <c r="J150" s="27">
        <f>funkcje!$B$12</f>
        <v>0</v>
      </c>
    </row>
    <row r="151" spans="1:10" s="13" customFormat="1" ht="13.5" customHeight="1" outlineLevel="1" thickBot="1">
      <c r="A151" s="12"/>
      <c r="B151" s="16"/>
      <c r="C151" s="17"/>
      <c r="D151" s="111"/>
      <c r="E151" s="49"/>
      <c r="F151" s="50"/>
      <c r="G151" s="79"/>
      <c r="J151" s="70"/>
    </row>
    <row r="152" spans="2:10" ht="15.75" thickBot="1">
      <c r="B152" s="153" t="s">
        <v>36</v>
      </c>
      <c r="C152" s="154"/>
      <c r="D152" s="131">
        <f>funkcje!$B$55</f>
      </c>
      <c r="E152" s="125"/>
      <c r="F152" s="125"/>
      <c r="G152" s="126"/>
      <c r="J152" s="131">
        <f>funkcje!$B$55</f>
      </c>
    </row>
    <row r="153" spans="2:10" ht="12.75" customHeight="1" outlineLevel="1">
      <c r="B153" s="18" t="s">
        <v>37</v>
      </c>
      <c r="C153" s="23" t="s">
        <v>331</v>
      </c>
      <c r="D153" s="109">
        <v>0</v>
      </c>
      <c r="E153" s="51">
        <v>239</v>
      </c>
      <c r="F153" s="52">
        <f>E153*1.23</f>
        <v>293.96999999999997</v>
      </c>
      <c r="G153" s="75">
        <f aca="true" t="shared" si="7" ref="G153:G162">D153*E153</f>
        <v>0</v>
      </c>
      <c r="J153" s="20">
        <v>0</v>
      </c>
    </row>
    <row r="154" spans="2:10" ht="12.75" customHeight="1" outlineLevel="1">
      <c r="B154" s="14" t="s">
        <v>38</v>
      </c>
      <c r="C154" s="24" t="s">
        <v>131</v>
      </c>
      <c r="D154" s="110">
        <f>funkcje!$B$9</f>
        <v>0</v>
      </c>
      <c r="E154" s="47">
        <v>33</v>
      </c>
      <c r="F154" s="52">
        <f aca="true" t="shared" si="8" ref="F154:F162">E154*1.23</f>
        <v>40.589999999999996</v>
      </c>
      <c r="G154" s="75">
        <f t="shared" si="7"/>
        <v>0</v>
      </c>
      <c r="J154" s="27">
        <f>funkcje!$B$9</f>
        <v>0</v>
      </c>
    </row>
    <row r="155" spans="2:10" ht="12.75" customHeight="1" outlineLevel="1">
      <c r="B155" s="14" t="s">
        <v>176</v>
      </c>
      <c r="C155" s="24" t="s">
        <v>629</v>
      </c>
      <c r="D155" s="110">
        <v>0</v>
      </c>
      <c r="E155" s="47">
        <v>12</v>
      </c>
      <c r="F155" s="52">
        <f t="shared" si="8"/>
        <v>14.76</v>
      </c>
      <c r="G155" s="75">
        <f t="shared" si="7"/>
        <v>0</v>
      </c>
      <c r="J155" s="27">
        <v>0</v>
      </c>
    </row>
    <row r="156" spans="2:10" ht="12.75" customHeight="1" outlineLevel="1">
      <c r="B156" s="14" t="s">
        <v>39</v>
      </c>
      <c r="C156" s="24" t="s">
        <v>630</v>
      </c>
      <c r="D156" s="109">
        <v>0</v>
      </c>
      <c r="E156" s="47">
        <v>31</v>
      </c>
      <c r="F156" s="52">
        <f t="shared" si="8"/>
        <v>38.13</v>
      </c>
      <c r="G156" s="75">
        <f t="shared" si="7"/>
        <v>0</v>
      </c>
      <c r="J156" s="20">
        <v>0</v>
      </c>
    </row>
    <row r="157" spans="2:10" ht="12.75" customHeight="1" outlineLevel="1">
      <c r="B157" s="14" t="s">
        <v>40</v>
      </c>
      <c r="C157" s="26" t="s">
        <v>325</v>
      </c>
      <c r="D157" s="109">
        <v>0</v>
      </c>
      <c r="E157" s="47">
        <v>257</v>
      </c>
      <c r="F157" s="52">
        <f t="shared" si="8"/>
        <v>316.11</v>
      </c>
      <c r="G157" s="75">
        <f t="shared" si="7"/>
        <v>0</v>
      </c>
      <c r="J157" s="20">
        <v>0</v>
      </c>
    </row>
    <row r="158" spans="2:10" ht="12.75" customHeight="1" outlineLevel="1">
      <c r="B158" s="14" t="s">
        <v>41</v>
      </c>
      <c r="C158" s="24" t="s">
        <v>132</v>
      </c>
      <c r="D158" s="110">
        <f>funkcje!$B$10</f>
        <v>0</v>
      </c>
      <c r="E158" s="47">
        <v>69</v>
      </c>
      <c r="F158" s="52">
        <f t="shared" si="8"/>
        <v>84.87</v>
      </c>
      <c r="G158" s="75">
        <f t="shared" si="7"/>
        <v>0</v>
      </c>
      <c r="J158" s="27">
        <f>funkcje!$B$10</f>
        <v>0</v>
      </c>
    </row>
    <row r="159" spans="1:10" s="13" customFormat="1" ht="12.75" customHeight="1" outlineLevel="1">
      <c r="A159" s="12"/>
      <c r="B159" s="14" t="s">
        <v>135</v>
      </c>
      <c r="C159" s="24" t="s">
        <v>558</v>
      </c>
      <c r="D159" s="110">
        <f>funkcje!$B$10</f>
        <v>0</v>
      </c>
      <c r="E159" s="47">
        <v>53</v>
      </c>
      <c r="F159" s="52">
        <f t="shared" si="8"/>
        <v>65.19</v>
      </c>
      <c r="G159" s="75">
        <f t="shared" si="7"/>
        <v>0</v>
      </c>
      <c r="J159" s="27">
        <f>funkcje!$B$10</f>
        <v>0</v>
      </c>
    </row>
    <row r="160" spans="2:14" ht="12.75" customHeight="1" outlineLevel="1">
      <c r="B160" s="14" t="s">
        <v>42</v>
      </c>
      <c r="C160" s="24" t="s">
        <v>631</v>
      </c>
      <c r="D160" s="110">
        <v>0</v>
      </c>
      <c r="E160" s="47">
        <v>11</v>
      </c>
      <c r="F160" s="52">
        <f t="shared" si="8"/>
        <v>13.53</v>
      </c>
      <c r="G160" s="75">
        <f t="shared" si="7"/>
        <v>0</v>
      </c>
      <c r="J160" s="27">
        <v>0</v>
      </c>
      <c r="N160" s="7" t="s">
        <v>425</v>
      </c>
    </row>
    <row r="161" spans="2:10" ht="12.75" customHeight="1" outlineLevel="1">
      <c r="B161" s="14" t="s">
        <v>177</v>
      </c>
      <c r="C161" s="24" t="s">
        <v>632</v>
      </c>
      <c r="D161" s="109">
        <v>0</v>
      </c>
      <c r="E161" s="47">
        <v>16</v>
      </c>
      <c r="F161" s="52">
        <f t="shared" si="8"/>
        <v>19.68</v>
      </c>
      <c r="G161" s="75">
        <f t="shared" si="7"/>
        <v>0</v>
      </c>
      <c r="J161" s="20">
        <v>0</v>
      </c>
    </row>
    <row r="162" spans="2:10" ht="12.75" customHeight="1" outlineLevel="1">
      <c r="B162" s="14" t="s">
        <v>136</v>
      </c>
      <c r="C162" s="24" t="s">
        <v>633</v>
      </c>
      <c r="D162" s="109">
        <v>0</v>
      </c>
      <c r="E162" s="47">
        <v>24</v>
      </c>
      <c r="F162" s="52">
        <f t="shared" si="8"/>
        <v>29.52</v>
      </c>
      <c r="G162" s="75">
        <f t="shared" si="7"/>
        <v>0</v>
      </c>
      <c r="J162" s="20">
        <v>0</v>
      </c>
    </row>
    <row r="163" spans="2:10" ht="13.5" customHeight="1" outlineLevel="1" thickBot="1">
      <c r="B163" s="29"/>
      <c r="C163" s="30"/>
      <c r="D163" s="113"/>
      <c r="E163" s="30"/>
      <c r="F163" s="30"/>
      <c r="G163" s="58"/>
      <c r="J163" s="78"/>
    </row>
    <row r="164" spans="2:10" ht="15.75" thickBot="1">
      <c r="B164" s="153" t="s">
        <v>43</v>
      </c>
      <c r="C164" s="154"/>
      <c r="D164" s="131">
        <f>funkcje!$B$56</f>
      </c>
      <c r="E164" s="125"/>
      <c r="F164" s="125"/>
      <c r="G164" s="126"/>
      <c r="J164" s="131">
        <f>funkcje!$B$56</f>
      </c>
    </row>
    <row r="165" spans="2:10" ht="12.75" customHeight="1" outlineLevel="1">
      <c r="B165" s="18" t="s">
        <v>150</v>
      </c>
      <c r="C165" s="31" t="s">
        <v>152</v>
      </c>
      <c r="D165" s="109">
        <v>0</v>
      </c>
      <c r="E165" s="57">
        <v>138</v>
      </c>
      <c r="F165" s="56">
        <f aca="true" t="shared" si="9" ref="F165:F173">E165*1.23</f>
        <v>169.74</v>
      </c>
      <c r="G165" s="75">
        <f aca="true" t="shared" si="10" ref="G165:G173">D165*E165</f>
        <v>0</v>
      </c>
      <c r="J165" s="20">
        <v>0</v>
      </c>
    </row>
    <row r="166" spans="2:10" ht="12.75" customHeight="1" outlineLevel="1">
      <c r="B166" s="14" t="s">
        <v>151</v>
      </c>
      <c r="C166" s="25" t="s">
        <v>351</v>
      </c>
      <c r="D166" s="109">
        <v>0</v>
      </c>
      <c r="E166" s="57">
        <v>219</v>
      </c>
      <c r="F166" s="56">
        <f t="shared" si="9"/>
        <v>269.37</v>
      </c>
      <c r="G166" s="75">
        <f t="shared" si="10"/>
        <v>0</v>
      </c>
      <c r="J166" s="20">
        <v>0</v>
      </c>
    </row>
    <row r="167" spans="2:10" ht="12.75" customHeight="1" outlineLevel="1">
      <c r="B167" s="18" t="s">
        <v>44</v>
      </c>
      <c r="C167" s="31" t="s">
        <v>45</v>
      </c>
      <c r="D167" s="109">
        <v>0</v>
      </c>
      <c r="E167" s="55">
        <v>303</v>
      </c>
      <c r="F167" s="56">
        <f t="shared" si="9"/>
        <v>372.69</v>
      </c>
      <c r="G167" s="75">
        <f t="shared" si="10"/>
        <v>0</v>
      </c>
      <c r="J167" s="20">
        <v>0</v>
      </c>
    </row>
    <row r="168" spans="1:10" s="13" customFormat="1" ht="12.75" customHeight="1" outlineLevel="1">
      <c r="A168" s="12"/>
      <c r="B168" s="14" t="s">
        <v>46</v>
      </c>
      <c r="C168" s="25" t="s">
        <v>47</v>
      </c>
      <c r="D168" s="109">
        <v>0</v>
      </c>
      <c r="E168" s="57">
        <v>774</v>
      </c>
      <c r="F168" s="56">
        <f t="shared" si="9"/>
        <v>952.02</v>
      </c>
      <c r="G168" s="75">
        <f t="shared" si="10"/>
        <v>0</v>
      </c>
      <c r="J168" s="20">
        <v>0</v>
      </c>
    </row>
    <row r="169" spans="2:10" ht="12.75" customHeight="1" outlineLevel="1">
      <c r="B169" s="14" t="s">
        <v>434</v>
      </c>
      <c r="C169" s="32" t="s">
        <v>435</v>
      </c>
      <c r="D169" s="109">
        <v>0</v>
      </c>
      <c r="E169" s="57">
        <v>471</v>
      </c>
      <c r="F169" s="56">
        <f t="shared" si="9"/>
        <v>579.33</v>
      </c>
      <c r="G169" s="75">
        <f t="shared" si="10"/>
        <v>0</v>
      </c>
      <c r="J169" s="20">
        <v>0</v>
      </c>
    </row>
    <row r="170" spans="2:10" ht="12.75" customHeight="1" outlineLevel="1">
      <c r="B170" s="14" t="s">
        <v>48</v>
      </c>
      <c r="C170" s="32" t="s">
        <v>519</v>
      </c>
      <c r="D170" s="109">
        <v>0</v>
      </c>
      <c r="E170" s="57">
        <v>865</v>
      </c>
      <c r="F170" s="56">
        <f t="shared" si="9"/>
        <v>1063.95</v>
      </c>
      <c r="G170" s="75">
        <f t="shared" si="10"/>
        <v>0</v>
      </c>
      <c r="J170" s="20">
        <v>0</v>
      </c>
    </row>
    <row r="171" spans="2:10" ht="12.75" customHeight="1" outlineLevel="1">
      <c r="B171" s="14" t="s">
        <v>148</v>
      </c>
      <c r="C171" s="33" t="s">
        <v>149</v>
      </c>
      <c r="D171" s="110">
        <f>funkcje!$B$16</f>
        <v>0</v>
      </c>
      <c r="E171" s="57">
        <v>59</v>
      </c>
      <c r="F171" s="56">
        <f t="shared" si="9"/>
        <v>72.57</v>
      </c>
      <c r="G171" s="75">
        <f t="shared" si="10"/>
        <v>0</v>
      </c>
      <c r="J171" s="27">
        <f>funkcje!$B$16</f>
        <v>0</v>
      </c>
    </row>
    <row r="172" spans="2:10" ht="12.75" customHeight="1" outlineLevel="1">
      <c r="B172" s="14" t="s">
        <v>137</v>
      </c>
      <c r="C172" s="24" t="s">
        <v>634</v>
      </c>
      <c r="D172" s="109"/>
      <c r="E172" s="47">
        <v>79</v>
      </c>
      <c r="F172" s="52">
        <f t="shared" si="9"/>
        <v>97.17</v>
      </c>
      <c r="G172" s="75">
        <f t="shared" si="10"/>
        <v>0</v>
      </c>
      <c r="J172" s="20"/>
    </row>
    <row r="173" spans="2:10" ht="12.75" customHeight="1" outlineLevel="1">
      <c r="B173" s="14" t="s">
        <v>147</v>
      </c>
      <c r="C173" s="24" t="s">
        <v>635</v>
      </c>
      <c r="D173" s="110">
        <f>funkcje!$B$15</f>
        <v>0</v>
      </c>
      <c r="E173" s="47">
        <v>6</v>
      </c>
      <c r="F173" s="52">
        <f t="shared" si="9"/>
        <v>7.38</v>
      </c>
      <c r="G173" s="75">
        <f t="shared" si="10"/>
        <v>0</v>
      </c>
      <c r="J173" s="27">
        <f>funkcje!$B$15</f>
        <v>0</v>
      </c>
    </row>
    <row r="174" spans="2:10" ht="13.5" customHeight="1" outlineLevel="1" thickBot="1">
      <c r="B174" s="34"/>
      <c r="C174" s="35"/>
      <c r="D174" s="113"/>
      <c r="E174" s="35"/>
      <c r="F174" s="35"/>
      <c r="G174" s="59"/>
      <c r="J174" s="78"/>
    </row>
    <row r="175" spans="2:10" ht="15.75" collapsed="1" thickBot="1">
      <c r="B175" s="162" t="s">
        <v>114</v>
      </c>
      <c r="C175" s="163"/>
      <c r="D175" s="132">
        <f>funkcje!$B$57</f>
      </c>
      <c r="E175" s="127"/>
      <c r="F175" s="127"/>
      <c r="G175" s="128"/>
      <c r="J175" s="132">
        <f>funkcje!$B$57</f>
      </c>
    </row>
    <row r="176" spans="1:10" s="13" customFormat="1" ht="15.75" thickBot="1">
      <c r="A176" s="12"/>
      <c r="B176" s="162" t="s">
        <v>115</v>
      </c>
      <c r="C176" s="163"/>
      <c r="D176" s="132">
        <f>funkcje!$B$58</f>
      </c>
      <c r="E176" s="127"/>
      <c r="F176" s="127"/>
      <c r="G176" s="128"/>
      <c r="J176" s="132">
        <f>funkcje!$B$58</f>
      </c>
    </row>
    <row r="177" spans="1:10" s="13" customFormat="1" ht="12.75" customHeight="1" outlineLevel="1">
      <c r="A177" s="12"/>
      <c r="B177" s="14" t="s">
        <v>606</v>
      </c>
      <c r="C177" s="24" t="s">
        <v>615</v>
      </c>
      <c r="D177" s="109">
        <v>0</v>
      </c>
      <c r="E177" s="57">
        <v>402</v>
      </c>
      <c r="F177" s="60">
        <f aca="true" t="shared" si="11" ref="F177:F210">E177*1.23</f>
        <v>494.46</v>
      </c>
      <c r="G177" s="75">
        <f aca="true" t="shared" si="12" ref="G177:G210">D177*E177</f>
        <v>0</v>
      </c>
      <c r="J177" s="20">
        <v>0</v>
      </c>
    </row>
    <row r="178" spans="1:10" s="13" customFormat="1" ht="12.75" customHeight="1" outlineLevel="1">
      <c r="A178" s="12"/>
      <c r="B178" s="14" t="s">
        <v>608</v>
      </c>
      <c r="C178" s="24" t="s">
        <v>607</v>
      </c>
      <c r="D178" s="109"/>
      <c r="E178" s="57">
        <v>475</v>
      </c>
      <c r="F178" s="60">
        <f aca="true" t="shared" si="13" ref="F178:F183">E178*1.23</f>
        <v>584.25</v>
      </c>
      <c r="G178" s="75">
        <f aca="true" t="shared" si="14" ref="G178:G183">D178*E178</f>
        <v>0</v>
      </c>
      <c r="J178" s="20"/>
    </row>
    <row r="179" spans="1:10" s="13" customFormat="1" ht="12.75" customHeight="1" outlineLevel="1">
      <c r="A179" s="12"/>
      <c r="B179" s="14" t="s">
        <v>609</v>
      </c>
      <c r="C179" s="24" t="s">
        <v>610</v>
      </c>
      <c r="D179" s="109"/>
      <c r="E179" s="57">
        <v>438</v>
      </c>
      <c r="F179" s="60">
        <f t="shared" si="13"/>
        <v>538.74</v>
      </c>
      <c r="G179" s="75">
        <f t="shared" si="14"/>
        <v>0</v>
      </c>
      <c r="J179" s="20"/>
    </row>
    <row r="180" spans="1:10" s="13" customFormat="1" ht="12.75" customHeight="1" outlineLevel="1">
      <c r="A180" s="12"/>
      <c r="B180" s="14" t="s">
        <v>611</v>
      </c>
      <c r="C180" s="24" t="s">
        <v>612</v>
      </c>
      <c r="D180" s="109"/>
      <c r="E180" s="57">
        <v>518</v>
      </c>
      <c r="F180" s="60">
        <f t="shared" si="13"/>
        <v>637.14</v>
      </c>
      <c r="G180" s="75">
        <f t="shared" si="14"/>
        <v>0</v>
      </c>
      <c r="J180" s="20"/>
    </row>
    <row r="181" spans="1:10" s="13" customFormat="1" ht="12.75" customHeight="1" outlineLevel="1">
      <c r="A181" s="12"/>
      <c r="B181" s="14" t="s">
        <v>613</v>
      </c>
      <c r="C181" s="24" t="s">
        <v>638</v>
      </c>
      <c r="D181" s="110">
        <f>funkcje!$B$19</f>
        <v>0</v>
      </c>
      <c r="E181" s="57">
        <v>16</v>
      </c>
      <c r="F181" s="60">
        <f t="shared" si="13"/>
        <v>19.68</v>
      </c>
      <c r="G181" s="75">
        <f t="shared" si="14"/>
        <v>0</v>
      </c>
      <c r="J181" s="27">
        <f>funkcje!$B$19</f>
        <v>0</v>
      </c>
    </row>
    <row r="182" spans="1:10" s="13" customFormat="1" ht="12.75" customHeight="1" outlineLevel="1">
      <c r="A182" s="12"/>
      <c r="B182" s="14" t="s">
        <v>614</v>
      </c>
      <c r="C182" s="24" t="s">
        <v>637</v>
      </c>
      <c r="D182" s="109"/>
      <c r="E182" s="57">
        <v>24</v>
      </c>
      <c r="F182" s="60">
        <f t="shared" si="13"/>
        <v>29.52</v>
      </c>
      <c r="G182" s="75">
        <f t="shared" si="14"/>
        <v>0</v>
      </c>
      <c r="J182" s="20"/>
    </row>
    <row r="183" spans="1:10" s="13" customFormat="1" ht="12.75" customHeight="1" outlineLevel="1">
      <c r="A183" s="12"/>
      <c r="B183" s="14" t="s">
        <v>138</v>
      </c>
      <c r="C183" s="24" t="s">
        <v>493</v>
      </c>
      <c r="D183" s="109"/>
      <c r="E183" s="57">
        <v>433</v>
      </c>
      <c r="F183" s="60">
        <f t="shared" si="13"/>
        <v>532.59</v>
      </c>
      <c r="G183" s="75">
        <f t="shared" si="14"/>
        <v>0</v>
      </c>
      <c r="J183" s="20"/>
    </row>
    <row r="184" spans="2:10" ht="12.75" customHeight="1" outlineLevel="1">
      <c r="B184" s="14" t="s">
        <v>65</v>
      </c>
      <c r="C184" s="24" t="s">
        <v>139</v>
      </c>
      <c r="D184" s="109">
        <v>0</v>
      </c>
      <c r="E184" s="57">
        <v>417</v>
      </c>
      <c r="F184" s="60">
        <f t="shared" si="11"/>
        <v>512.91</v>
      </c>
      <c r="G184" s="75">
        <f t="shared" si="12"/>
        <v>0</v>
      </c>
      <c r="H184" s="13"/>
      <c r="J184" s="20">
        <v>0</v>
      </c>
    </row>
    <row r="185" spans="2:10" ht="12.75" customHeight="1" outlineLevel="1">
      <c r="B185" s="14" t="s">
        <v>27</v>
      </c>
      <c r="C185" s="24" t="s">
        <v>144</v>
      </c>
      <c r="D185" s="110">
        <f>funkcje!$B$18</f>
        <v>0</v>
      </c>
      <c r="E185" s="57">
        <v>21</v>
      </c>
      <c r="F185" s="60">
        <f t="shared" si="11"/>
        <v>25.83</v>
      </c>
      <c r="G185" s="75">
        <f t="shared" si="12"/>
        <v>0</v>
      </c>
      <c r="H185" s="13"/>
      <c r="J185" s="27">
        <f>funkcje!$B$18</f>
        <v>0</v>
      </c>
    </row>
    <row r="186" spans="2:10" ht="12.75" customHeight="1" outlineLevel="1">
      <c r="B186" s="14" t="s">
        <v>187</v>
      </c>
      <c r="C186" s="24" t="s">
        <v>236</v>
      </c>
      <c r="D186" s="110">
        <v>0</v>
      </c>
      <c r="E186" s="57">
        <v>10</v>
      </c>
      <c r="F186" s="60">
        <f t="shared" si="11"/>
        <v>12.3</v>
      </c>
      <c r="G186" s="75">
        <f t="shared" si="12"/>
        <v>0</v>
      </c>
      <c r="H186" s="13"/>
      <c r="J186" s="27">
        <v>0</v>
      </c>
    </row>
    <row r="187" spans="2:10" ht="12.75" customHeight="1" outlineLevel="1">
      <c r="B187" s="14" t="s">
        <v>373</v>
      </c>
      <c r="C187" s="26" t="s">
        <v>345</v>
      </c>
      <c r="D187" s="110">
        <v>0</v>
      </c>
      <c r="E187" s="57">
        <v>111</v>
      </c>
      <c r="F187" s="60">
        <f t="shared" si="11"/>
        <v>136.53</v>
      </c>
      <c r="G187" s="75">
        <f t="shared" si="12"/>
        <v>0</v>
      </c>
      <c r="H187" s="13"/>
      <c r="J187" s="27">
        <v>0</v>
      </c>
    </row>
    <row r="188" spans="2:10" ht="12.75" customHeight="1" outlineLevel="1">
      <c r="B188" s="14" t="s">
        <v>326</v>
      </c>
      <c r="C188" s="26" t="s">
        <v>374</v>
      </c>
      <c r="D188" s="110">
        <v>0</v>
      </c>
      <c r="E188" s="57">
        <f>E128</f>
        <v>395</v>
      </c>
      <c r="F188" s="56">
        <f t="shared" si="11"/>
        <v>485.84999999999997</v>
      </c>
      <c r="G188" s="75">
        <f t="shared" si="12"/>
        <v>0</v>
      </c>
      <c r="H188" s="13"/>
      <c r="J188" s="27">
        <v>0</v>
      </c>
    </row>
    <row r="189" spans="2:10" ht="12.75" customHeight="1" outlineLevel="1">
      <c r="B189" s="14" t="s">
        <v>232</v>
      </c>
      <c r="C189" s="25" t="s">
        <v>233</v>
      </c>
      <c r="D189" s="110">
        <v>0</v>
      </c>
      <c r="E189" s="57">
        <v>299</v>
      </c>
      <c r="F189" s="56">
        <f t="shared" si="11"/>
        <v>367.77</v>
      </c>
      <c r="G189" s="75">
        <f t="shared" si="12"/>
        <v>0</v>
      </c>
      <c r="H189" s="13"/>
      <c r="J189" s="27">
        <v>0</v>
      </c>
    </row>
    <row r="190" spans="2:10" ht="12.75" customHeight="1" outlineLevel="1">
      <c r="B190" s="14" t="s">
        <v>440</v>
      </c>
      <c r="C190" s="25" t="s">
        <v>446</v>
      </c>
      <c r="D190" s="110">
        <v>0</v>
      </c>
      <c r="E190" s="57">
        <v>558</v>
      </c>
      <c r="F190" s="56">
        <f>E190*1.23</f>
        <v>686.34</v>
      </c>
      <c r="G190" s="75">
        <f>D190*E190</f>
        <v>0</v>
      </c>
      <c r="H190" s="13"/>
      <c r="J190" s="27">
        <v>0</v>
      </c>
    </row>
    <row r="191" spans="2:10" ht="12.75" customHeight="1" outlineLevel="1">
      <c r="B191" s="14" t="s">
        <v>234</v>
      </c>
      <c r="C191" s="25" t="s">
        <v>446</v>
      </c>
      <c r="D191" s="110">
        <v>0</v>
      </c>
      <c r="E191" s="57">
        <v>382</v>
      </c>
      <c r="F191" s="56">
        <f t="shared" si="11"/>
        <v>469.86</v>
      </c>
      <c r="G191" s="75">
        <f t="shared" si="12"/>
        <v>0</v>
      </c>
      <c r="H191" s="13"/>
      <c r="J191" s="27">
        <v>0</v>
      </c>
    </row>
    <row r="192" spans="2:10" ht="12.75" outlineLevel="1">
      <c r="B192" s="14" t="s">
        <v>492</v>
      </c>
      <c r="C192" s="26" t="s">
        <v>636</v>
      </c>
      <c r="D192" s="110">
        <v>0</v>
      </c>
      <c r="E192" s="57">
        <v>19</v>
      </c>
      <c r="F192" s="56">
        <f t="shared" si="11"/>
        <v>23.37</v>
      </c>
      <c r="G192" s="75">
        <f t="shared" si="12"/>
        <v>0</v>
      </c>
      <c r="H192" s="13"/>
      <c r="J192" s="27">
        <v>0</v>
      </c>
    </row>
    <row r="193" spans="2:10" ht="12.75" customHeight="1" outlineLevel="1">
      <c r="B193" s="14" t="s">
        <v>273</v>
      </c>
      <c r="C193" s="25" t="s">
        <v>274</v>
      </c>
      <c r="D193" s="110">
        <v>0</v>
      </c>
      <c r="E193" s="57">
        <v>29</v>
      </c>
      <c r="F193" s="56">
        <f t="shared" si="11"/>
        <v>35.67</v>
      </c>
      <c r="G193" s="75">
        <f t="shared" si="12"/>
        <v>0</v>
      </c>
      <c r="H193" s="13"/>
      <c r="J193" s="27">
        <v>0</v>
      </c>
    </row>
    <row r="194" spans="2:10" ht="12.75" customHeight="1" outlineLevel="1">
      <c r="B194" s="14" t="s">
        <v>414</v>
      </c>
      <c r="C194" s="25" t="s">
        <v>415</v>
      </c>
      <c r="D194" s="110">
        <v>0</v>
      </c>
      <c r="E194" s="57">
        <v>93</v>
      </c>
      <c r="F194" s="56">
        <f t="shared" si="11"/>
        <v>114.39</v>
      </c>
      <c r="G194" s="75">
        <f t="shared" si="12"/>
        <v>0</v>
      </c>
      <c r="H194" s="13"/>
      <c r="J194" s="27">
        <v>0</v>
      </c>
    </row>
    <row r="195" spans="2:10" ht="12.75" customHeight="1" outlineLevel="1">
      <c r="B195" s="14" t="s">
        <v>416</v>
      </c>
      <c r="C195" s="25" t="s">
        <v>417</v>
      </c>
      <c r="D195" s="110">
        <v>0</v>
      </c>
      <c r="E195" s="57">
        <v>404</v>
      </c>
      <c r="F195" s="56">
        <f t="shared" si="11"/>
        <v>496.92</v>
      </c>
      <c r="G195" s="75">
        <f t="shared" si="12"/>
        <v>0</v>
      </c>
      <c r="H195" s="13"/>
      <c r="J195" s="27">
        <v>0</v>
      </c>
    </row>
    <row r="196" spans="2:10" ht="12.75" customHeight="1" outlineLevel="1">
      <c r="B196" s="14" t="s">
        <v>420</v>
      </c>
      <c r="C196" s="25" t="s">
        <v>520</v>
      </c>
      <c r="D196" s="110">
        <v>0</v>
      </c>
      <c r="E196" s="57">
        <v>260</v>
      </c>
      <c r="F196" s="56">
        <f t="shared" si="11"/>
        <v>319.8</v>
      </c>
      <c r="G196" s="75">
        <f t="shared" si="12"/>
        <v>0</v>
      </c>
      <c r="H196" s="13"/>
      <c r="J196" s="27">
        <v>0</v>
      </c>
    </row>
    <row r="197" spans="2:10" ht="12.75" customHeight="1" outlineLevel="1">
      <c r="B197" s="14" t="s">
        <v>421</v>
      </c>
      <c r="C197" s="25" t="s">
        <v>521</v>
      </c>
      <c r="D197" s="110">
        <v>0</v>
      </c>
      <c r="E197" s="57">
        <v>260</v>
      </c>
      <c r="F197" s="56">
        <f t="shared" si="11"/>
        <v>319.8</v>
      </c>
      <c r="G197" s="75">
        <f t="shared" si="12"/>
        <v>0</v>
      </c>
      <c r="H197" s="13"/>
      <c r="J197" s="27">
        <v>0</v>
      </c>
    </row>
    <row r="198" spans="2:10" ht="12.75" customHeight="1" outlineLevel="1">
      <c r="B198" s="14" t="s">
        <v>422</v>
      </c>
      <c r="C198" s="25" t="s">
        <v>522</v>
      </c>
      <c r="D198" s="110">
        <v>0</v>
      </c>
      <c r="E198" s="57">
        <v>260</v>
      </c>
      <c r="F198" s="56">
        <f t="shared" si="11"/>
        <v>319.8</v>
      </c>
      <c r="G198" s="75">
        <f t="shared" si="12"/>
        <v>0</v>
      </c>
      <c r="H198" s="13"/>
      <c r="J198" s="27">
        <v>0</v>
      </c>
    </row>
    <row r="199" spans="2:10" ht="12.75" customHeight="1" outlineLevel="1">
      <c r="B199" s="14" t="s">
        <v>418</v>
      </c>
      <c r="C199" s="25" t="s">
        <v>419</v>
      </c>
      <c r="D199" s="110">
        <v>0</v>
      </c>
      <c r="E199" s="57">
        <v>47</v>
      </c>
      <c r="F199" s="56">
        <f t="shared" si="11"/>
        <v>57.81</v>
      </c>
      <c r="G199" s="75">
        <f t="shared" si="12"/>
        <v>0</v>
      </c>
      <c r="H199" s="13"/>
      <c r="J199" s="27">
        <v>0</v>
      </c>
    </row>
    <row r="200" spans="2:10" ht="12.75" customHeight="1" outlineLevel="1">
      <c r="B200" s="14" t="s">
        <v>497</v>
      </c>
      <c r="C200" s="25" t="s">
        <v>496</v>
      </c>
      <c r="D200" s="110">
        <v>0</v>
      </c>
      <c r="E200" s="57">
        <v>289</v>
      </c>
      <c r="F200" s="56">
        <f t="shared" si="11"/>
        <v>355.46999999999997</v>
      </c>
      <c r="G200" s="75">
        <f t="shared" si="12"/>
        <v>0</v>
      </c>
      <c r="H200" s="13"/>
      <c r="J200" s="27">
        <v>0</v>
      </c>
    </row>
    <row r="201" spans="2:10" ht="12.75" customHeight="1" outlineLevel="1">
      <c r="B201" s="36" t="s">
        <v>375</v>
      </c>
      <c r="C201" s="37" t="s">
        <v>376</v>
      </c>
      <c r="D201" s="110">
        <v>0</v>
      </c>
      <c r="E201" s="83">
        <v>74</v>
      </c>
      <c r="F201" s="61">
        <f t="shared" si="11"/>
        <v>91.02</v>
      </c>
      <c r="G201" s="84">
        <f>D201*E201</f>
        <v>0</v>
      </c>
      <c r="H201" s="13"/>
      <c r="J201" s="27">
        <v>0</v>
      </c>
    </row>
    <row r="202" spans="2:10" ht="12.75" customHeight="1" outlineLevel="1">
      <c r="B202" s="36" t="s">
        <v>300</v>
      </c>
      <c r="C202" s="37" t="s">
        <v>301</v>
      </c>
      <c r="D202" s="110">
        <v>0</v>
      </c>
      <c r="E202" s="83">
        <v>102</v>
      </c>
      <c r="F202" s="61">
        <f t="shared" si="11"/>
        <v>125.46</v>
      </c>
      <c r="G202" s="84">
        <f t="shared" si="12"/>
        <v>0</v>
      </c>
      <c r="H202" s="13"/>
      <c r="J202" s="27">
        <v>0</v>
      </c>
    </row>
    <row r="203" spans="2:10" ht="12.75" customHeight="1" outlineLevel="1">
      <c r="B203" s="36" t="s">
        <v>377</v>
      </c>
      <c r="C203" s="37" t="s">
        <v>378</v>
      </c>
      <c r="D203" s="110">
        <v>0</v>
      </c>
      <c r="E203" s="83">
        <v>114</v>
      </c>
      <c r="F203" s="61">
        <f t="shared" si="11"/>
        <v>140.22</v>
      </c>
      <c r="G203" s="84">
        <f>D203*E203</f>
        <v>0</v>
      </c>
      <c r="H203" s="13"/>
      <c r="J203" s="27">
        <v>0</v>
      </c>
    </row>
    <row r="204" spans="2:10" ht="12.75" customHeight="1" outlineLevel="1">
      <c r="B204" s="36" t="s">
        <v>559</v>
      </c>
      <c r="C204" s="37" t="s">
        <v>303</v>
      </c>
      <c r="D204" s="110">
        <v>0</v>
      </c>
      <c r="E204" s="83">
        <v>207</v>
      </c>
      <c r="F204" s="61">
        <f t="shared" si="11"/>
        <v>254.60999999999999</v>
      </c>
      <c r="G204" s="84">
        <f t="shared" si="12"/>
        <v>0</v>
      </c>
      <c r="H204" s="13"/>
      <c r="J204" s="27">
        <v>0</v>
      </c>
    </row>
    <row r="205" spans="2:10" ht="12.75" customHeight="1" outlineLevel="1">
      <c r="B205" s="36" t="s">
        <v>302</v>
      </c>
      <c r="C205" s="37" t="s">
        <v>304</v>
      </c>
      <c r="D205" s="110">
        <v>0</v>
      </c>
      <c r="E205" s="83">
        <v>207</v>
      </c>
      <c r="F205" s="61">
        <f t="shared" si="11"/>
        <v>254.60999999999999</v>
      </c>
      <c r="G205" s="84">
        <f t="shared" si="12"/>
        <v>0</v>
      </c>
      <c r="H205" s="13"/>
      <c r="J205" s="27">
        <v>0</v>
      </c>
    </row>
    <row r="206" spans="2:10" ht="12.75" customHeight="1" outlineLevel="1">
      <c r="B206" s="36" t="s">
        <v>305</v>
      </c>
      <c r="C206" s="37" t="s">
        <v>306</v>
      </c>
      <c r="D206" s="110">
        <v>0</v>
      </c>
      <c r="E206" s="83">
        <v>211</v>
      </c>
      <c r="F206" s="61">
        <f t="shared" si="11"/>
        <v>259.53</v>
      </c>
      <c r="G206" s="84">
        <f t="shared" si="12"/>
        <v>0</v>
      </c>
      <c r="H206" s="13"/>
      <c r="J206" s="27">
        <v>0</v>
      </c>
    </row>
    <row r="207" spans="2:10" ht="12.75" customHeight="1" outlineLevel="1">
      <c r="B207" s="36" t="s">
        <v>455</v>
      </c>
      <c r="C207" s="37" t="s">
        <v>456</v>
      </c>
      <c r="D207" s="110">
        <v>0</v>
      </c>
      <c r="E207" s="83">
        <v>242</v>
      </c>
      <c r="F207" s="61">
        <f t="shared" si="11"/>
        <v>297.65999999999997</v>
      </c>
      <c r="G207" s="84">
        <f t="shared" si="12"/>
        <v>0</v>
      </c>
      <c r="H207" s="13"/>
      <c r="J207" s="27">
        <v>0</v>
      </c>
    </row>
    <row r="208" spans="1:10" s="13" customFormat="1" ht="12.75" customHeight="1" outlineLevel="1">
      <c r="A208" s="12"/>
      <c r="B208" s="36" t="s">
        <v>457</v>
      </c>
      <c r="C208" s="37" t="s">
        <v>140</v>
      </c>
      <c r="D208" s="110">
        <f>funkcje!$B$20</f>
        <v>0</v>
      </c>
      <c r="E208" s="83">
        <v>44</v>
      </c>
      <c r="F208" s="61">
        <f t="shared" si="11"/>
        <v>54.12</v>
      </c>
      <c r="G208" s="84">
        <f t="shared" si="12"/>
        <v>0</v>
      </c>
      <c r="J208" s="27">
        <f>funkcje!$B$20</f>
        <v>0</v>
      </c>
    </row>
    <row r="209" spans="1:10" s="13" customFormat="1" ht="12.75" customHeight="1" outlineLevel="1">
      <c r="A209" s="12"/>
      <c r="B209" s="36" t="s">
        <v>458</v>
      </c>
      <c r="C209" s="37" t="s">
        <v>237</v>
      </c>
      <c r="D209" s="110"/>
      <c r="E209" s="83">
        <v>44</v>
      </c>
      <c r="F209" s="61">
        <f>E209*1.23</f>
        <v>54.12</v>
      </c>
      <c r="G209" s="84">
        <f>D209*E209</f>
        <v>0</v>
      </c>
      <c r="J209" s="27"/>
    </row>
    <row r="210" spans="2:10" ht="12.75" customHeight="1" outlineLevel="1">
      <c r="B210" s="36" t="s">
        <v>566</v>
      </c>
      <c r="C210" s="37" t="s">
        <v>140</v>
      </c>
      <c r="D210" s="109">
        <v>0</v>
      </c>
      <c r="E210" s="83">
        <v>57</v>
      </c>
      <c r="F210" s="61">
        <f t="shared" si="11"/>
        <v>70.11</v>
      </c>
      <c r="G210" s="84">
        <f t="shared" si="12"/>
        <v>0</v>
      </c>
      <c r="J210" s="20">
        <v>0</v>
      </c>
    </row>
    <row r="211" spans="2:10" ht="12.75" customHeight="1" outlineLevel="1">
      <c r="B211" s="94"/>
      <c r="C211" s="95"/>
      <c r="D211" s="114"/>
      <c r="E211" s="96"/>
      <c r="F211" s="97"/>
      <c r="G211" s="98"/>
      <c r="J211" s="86"/>
    </row>
    <row r="212" spans="2:10" ht="13.5" customHeight="1" outlineLevel="1" thickBot="1">
      <c r="B212" s="134"/>
      <c r="C212" s="135"/>
      <c r="D212" s="139"/>
      <c r="E212" s="136"/>
      <c r="F212" s="137"/>
      <c r="G212" s="138"/>
      <c r="J212" s="139"/>
    </row>
    <row r="213" spans="2:10" ht="15.75" thickBot="1">
      <c r="B213" s="162" t="s">
        <v>116</v>
      </c>
      <c r="C213" s="163"/>
      <c r="D213" s="132">
        <f>funkcje!$B$59</f>
      </c>
      <c r="E213" s="127"/>
      <c r="F213" s="127"/>
      <c r="G213" s="128"/>
      <c r="J213" s="132">
        <f>funkcje!$B$59</f>
      </c>
    </row>
    <row r="214" spans="2:10" ht="12.75" customHeight="1" outlineLevel="1">
      <c r="B214" s="39" t="s">
        <v>494</v>
      </c>
      <c r="C214" s="40" t="s">
        <v>495</v>
      </c>
      <c r="D214" s="109">
        <v>0</v>
      </c>
      <c r="E214" s="87">
        <v>629</v>
      </c>
      <c r="F214" s="60">
        <f>E214*1.23</f>
        <v>773.67</v>
      </c>
      <c r="G214" s="75">
        <f>D214*E214</f>
        <v>0</v>
      </c>
      <c r="J214" s="20">
        <v>0</v>
      </c>
    </row>
    <row r="215" spans="2:10" ht="12.75" customHeight="1" outlineLevel="1">
      <c r="B215" s="36" t="s">
        <v>645</v>
      </c>
      <c r="C215" s="37" t="s">
        <v>495</v>
      </c>
      <c r="D215" s="109">
        <v>0</v>
      </c>
      <c r="E215" s="83">
        <v>361</v>
      </c>
      <c r="F215" s="61">
        <f>E215*1.23</f>
        <v>444.03</v>
      </c>
      <c r="G215" s="85">
        <f>D215*E215</f>
        <v>0</v>
      </c>
      <c r="J215" s="20">
        <v>0</v>
      </c>
    </row>
    <row r="216" spans="2:10" ht="13.5" customHeight="1" outlineLevel="1" thickBot="1">
      <c r="B216" s="16"/>
      <c r="C216" s="38"/>
      <c r="D216" s="113"/>
      <c r="E216" s="62"/>
      <c r="F216" s="63"/>
      <c r="G216" s="64"/>
      <c r="J216" s="78"/>
    </row>
    <row r="217" spans="2:10" ht="15.75" thickBot="1">
      <c r="B217" s="162" t="s">
        <v>50</v>
      </c>
      <c r="C217" s="163"/>
      <c r="D217" s="132">
        <f>funkcje!$B$60</f>
      </c>
      <c r="E217" s="127"/>
      <c r="F217" s="127"/>
      <c r="G217" s="128"/>
      <c r="J217" s="132">
        <f>funkcje!$B$60</f>
      </c>
    </row>
    <row r="218" spans="1:10" s="13" customFormat="1" ht="12.75" customHeight="1" outlineLevel="1">
      <c r="A218" s="12"/>
      <c r="B218" s="18" t="s">
        <v>49</v>
      </c>
      <c r="C218" s="23" t="s">
        <v>50</v>
      </c>
      <c r="D218" s="109">
        <v>0</v>
      </c>
      <c r="E218" s="55">
        <v>2562</v>
      </c>
      <c r="F218" s="56">
        <f>E218*1.23</f>
        <v>3151.2599999999998</v>
      </c>
      <c r="G218" s="80">
        <f aca="true" t="shared" si="15" ref="G218:G227">D218*E218</f>
        <v>0</v>
      </c>
      <c r="J218" s="20">
        <v>0</v>
      </c>
    </row>
    <row r="219" spans="2:10" ht="12.75" customHeight="1" outlineLevel="1">
      <c r="B219" s="14" t="s">
        <v>51</v>
      </c>
      <c r="C219" s="24" t="s">
        <v>52</v>
      </c>
      <c r="D219" s="110">
        <f>funkcje!$B$21</f>
        <v>0</v>
      </c>
      <c r="E219" s="57">
        <v>219</v>
      </c>
      <c r="F219" s="56">
        <f aca="true" t="shared" si="16" ref="F219:F227">E219*1.23</f>
        <v>269.37</v>
      </c>
      <c r="G219" s="75">
        <f t="shared" si="15"/>
        <v>0</v>
      </c>
      <c r="J219" s="27">
        <f>funkcje!$B$21</f>
        <v>0</v>
      </c>
    </row>
    <row r="220" spans="2:10" ht="12.75" customHeight="1" outlineLevel="1">
      <c r="B220" s="14" t="s">
        <v>56</v>
      </c>
      <c r="C220" s="24" t="s">
        <v>57</v>
      </c>
      <c r="D220" s="109">
        <v>0</v>
      </c>
      <c r="E220" s="57">
        <v>66</v>
      </c>
      <c r="F220" s="56">
        <f t="shared" si="16"/>
        <v>81.17999999999999</v>
      </c>
      <c r="G220" s="75">
        <f t="shared" si="15"/>
        <v>0</v>
      </c>
      <c r="J220" s="20">
        <v>0</v>
      </c>
    </row>
    <row r="221" spans="2:10" ht="12.75" customHeight="1" outlineLevel="1">
      <c r="B221" s="14" t="s">
        <v>54</v>
      </c>
      <c r="C221" s="24" t="s">
        <v>55</v>
      </c>
      <c r="D221" s="109">
        <v>0</v>
      </c>
      <c r="E221" s="57">
        <v>169</v>
      </c>
      <c r="F221" s="56">
        <f t="shared" si="16"/>
        <v>207.87</v>
      </c>
      <c r="G221" s="75">
        <f t="shared" si="15"/>
        <v>0</v>
      </c>
      <c r="J221" s="20">
        <v>0</v>
      </c>
    </row>
    <row r="222" spans="2:10" ht="12.75" customHeight="1" outlineLevel="1">
      <c r="B222" s="14" t="s">
        <v>53</v>
      </c>
      <c r="C222" s="24" t="s">
        <v>555</v>
      </c>
      <c r="D222" s="109">
        <v>0</v>
      </c>
      <c r="E222" s="57">
        <v>1519</v>
      </c>
      <c r="F222" s="56">
        <f t="shared" si="16"/>
        <v>1868.37</v>
      </c>
      <c r="G222" s="75">
        <f t="shared" si="15"/>
        <v>0</v>
      </c>
      <c r="J222" s="20">
        <v>0</v>
      </c>
    </row>
    <row r="223" spans="2:10" ht="12.75" customHeight="1" outlineLevel="1">
      <c r="B223" s="14" t="s">
        <v>58</v>
      </c>
      <c r="C223" s="24" t="s">
        <v>59</v>
      </c>
      <c r="D223" s="109">
        <v>0</v>
      </c>
      <c r="E223" s="57">
        <v>132</v>
      </c>
      <c r="F223" s="56">
        <f t="shared" si="16"/>
        <v>162.35999999999999</v>
      </c>
      <c r="G223" s="75">
        <f t="shared" si="15"/>
        <v>0</v>
      </c>
      <c r="J223" s="20">
        <v>0</v>
      </c>
    </row>
    <row r="224" spans="2:10" ht="12.75" customHeight="1" outlineLevel="1">
      <c r="B224" s="14" t="s">
        <v>60</v>
      </c>
      <c r="C224" s="24" t="s">
        <v>523</v>
      </c>
      <c r="D224" s="109">
        <v>0</v>
      </c>
      <c r="E224" s="57">
        <v>548</v>
      </c>
      <c r="F224" s="56">
        <f t="shared" si="16"/>
        <v>674.04</v>
      </c>
      <c r="G224" s="75">
        <f t="shared" si="15"/>
        <v>0</v>
      </c>
      <c r="J224" s="20">
        <v>0</v>
      </c>
    </row>
    <row r="225" spans="2:10" ht="12.75" customHeight="1" outlineLevel="1">
      <c r="B225" s="14" t="s">
        <v>61</v>
      </c>
      <c r="C225" s="24" t="s">
        <v>524</v>
      </c>
      <c r="D225" s="109">
        <v>0</v>
      </c>
      <c r="E225" s="57">
        <v>724</v>
      </c>
      <c r="F225" s="56">
        <f t="shared" si="16"/>
        <v>890.52</v>
      </c>
      <c r="G225" s="75">
        <f t="shared" si="15"/>
        <v>0</v>
      </c>
      <c r="J225" s="20">
        <v>0</v>
      </c>
    </row>
    <row r="226" spans="2:10" ht="12.75" customHeight="1" outlineLevel="1">
      <c r="B226" s="14" t="s">
        <v>62</v>
      </c>
      <c r="C226" s="24" t="s">
        <v>63</v>
      </c>
      <c r="D226" s="109">
        <v>0</v>
      </c>
      <c r="E226" s="57">
        <v>657</v>
      </c>
      <c r="F226" s="56">
        <f t="shared" si="16"/>
        <v>808.11</v>
      </c>
      <c r="G226" s="75">
        <f t="shared" si="15"/>
        <v>0</v>
      </c>
      <c r="H226" s="13"/>
      <c r="J226" s="20">
        <v>0</v>
      </c>
    </row>
    <row r="227" spans="2:10" ht="12.75" customHeight="1" outlineLevel="1">
      <c r="B227" s="14" t="s">
        <v>64</v>
      </c>
      <c r="C227" s="24" t="s">
        <v>119</v>
      </c>
      <c r="D227" s="109">
        <v>0</v>
      </c>
      <c r="E227" s="57">
        <v>2620</v>
      </c>
      <c r="F227" s="56">
        <f t="shared" si="16"/>
        <v>3222.6</v>
      </c>
      <c r="G227" s="75">
        <f t="shared" si="15"/>
        <v>0</v>
      </c>
      <c r="J227" s="20">
        <v>0</v>
      </c>
    </row>
    <row r="228" spans="2:10" ht="13.5" customHeight="1" outlineLevel="1" thickBot="1">
      <c r="B228" s="16"/>
      <c r="C228" s="38"/>
      <c r="D228" s="113"/>
      <c r="E228" s="62"/>
      <c r="F228" s="63"/>
      <c r="G228" s="64"/>
      <c r="J228" s="78"/>
    </row>
    <row r="229" spans="2:10" ht="15.75" thickBot="1">
      <c r="B229" s="162" t="s">
        <v>431</v>
      </c>
      <c r="C229" s="163"/>
      <c r="D229" s="132">
        <f>funkcje!$B$61</f>
      </c>
      <c r="E229" s="127"/>
      <c r="F229" s="127"/>
      <c r="G229" s="128"/>
      <c r="J229" s="132">
        <f>funkcje!$B$61</f>
      </c>
    </row>
    <row r="230" spans="2:10" ht="12.75" customHeight="1" outlineLevel="1">
      <c r="B230" s="14" t="s">
        <v>67</v>
      </c>
      <c r="C230" s="24" t="s">
        <v>141</v>
      </c>
      <c r="D230" s="109">
        <v>0</v>
      </c>
      <c r="E230" s="57">
        <v>4475</v>
      </c>
      <c r="F230" s="56">
        <f>E230*1.23</f>
        <v>5504.25</v>
      </c>
      <c r="G230" s="75">
        <f aca="true" t="shared" si="17" ref="G230:G302">D230*E230</f>
        <v>0</v>
      </c>
      <c r="J230" s="20">
        <v>0</v>
      </c>
    </row>
    <row r="231" spans="2:10" ht="12.75" customHeight="1" outlineLevel="1">
      <c r="B231" s="14" t="s">
        <v>68</v>
      </c>
      <c r="C231" s="24" t="s">
        <v>91</v>
      </c>
      <c r="D231" s="109">
        <f>funkcje!$B$22</f>
        <v>0</v>
      </c>
      <c r="E231" s="57">
        <v>251</v>
      </c>
      <c r="F231" s="56">
        <f>E231*1.23</f>
        <v>308.73</v>
      </c>
      <c r="G231" s="75">
        <f t="shared" si="17"/>
        <v>0</v>
      </c>
      <c r="J231" s="20">
        <f>funkcje!$B$22</f>
        <v>0</v>
      </c>
    </row>
    <row r="232" spans="2:10" ht="12.75" customHeight="1" outlineLevel="1">
      <c r="B232" s="14" t="s">
        <v>292</v>
      </c>
      <c r="C232" s="24" t="s">
        <v>70</v>
      </c>
      <c r="D232" s="109">
        <v>0</v>
      </c>
      <c r="E232" s="57">
        <v>176</v>
      </c>
      <c r="F232" s="56">
        <f>E232*1.23</f>
        <v>216.48</v>
      </c>
      <c r="G232" s="75">
        <f t="shared" si="17"/>
        <v>0</v>
      </c>
      <c r="J232" s="20">
        <v>0</v>
      </c>
    </row>
    <row r="233" spans="2:10" ht="12.75" customHeight="1" outlineLevel="1">
      <c r="B233" s="14" t="s">
        <v>293</v>
      </c>
      <c r="C233" s="24" t="s">
        <v>72</v>
      </c>
      <c r="D233" s="109">
        <v>0</v>
      </c>
      <c r="E233" s="57">
        <v>724</v>
      </c>
      <c r="F233" s="56">
        <f>E233*1.23</f>
        <v>890.52</v>
      </c>
      <c r="G233" s="75">
        <f t="shared" si="17"/>
        <v>0</v>
      </c>
      <c r="J233" s="20">
        <v>0</v>
      </c>
    </row>
    <row r="234" spans="2:10" ht="12.75" customHeight="1" outlineLevel="1">
      <c r="B234" s="14" t="s">
        <v>73</v>
      </c>
      <c r="C234" s="24" t="s">
        <v>74</v>
      </c>
      <c r="D234" s="109">
        <v>0</v>
      </c>
      <c r="E234" s="57">
        <v>164</v>
      </c>
      <c r="F234" s="56">
        <f>E234*1.23</f>
        <v>201.72</v>
      </c>
      <c r="G234" s="75">
        <f t="shared" si="17"/>
        <v>0</v>
      </c>
      <c r="J234" s="20">
        <v>0</v>
      </c>
    </row>
    <row r="235" spans="2:10" ht="13.5" customHeight="1" outlineLevel="1" thickBot="1">
      <c r="B235" s="16"/>
      <c r="C235" s="38"/>
      <c r="D235" s="113"/>
      <c r="E235" s="62"/>
      <c r="F235" s="63"/>
      <c r="G235" s="64"/>
      <c r="J235" s="78"/>
    </row>
    <row r="236" spans="2:10" ht="15.75" thickBot="1">
      <c r="B236" s="162" t="s">
        <v>75</v>
      </c>
      <c r="C236" s="163"/>
      <c r="D236" s="132">
        <f>funkcje!$B$62</f>
      </c>
      <c r="E236" s="127"/>
      <c r="F236" s="127"/>
      <c r="G236" s="128"/>
      <c r="J236" s="132">
        <f>funkcje!$B$62</f>
      </c>
    </row>
    <row r="237" spans="2:10" ht="12.75" customHeight="1" outlineLevel="1">
      <c r="B237" s="18" t="s">
        <v>441</v>
      </c>
      <c r="C237" s="23" t="s">
        <v>142</v>
      </c>
      <c r="D237" s="109">
        <v>0</v>
      </c>
      <c r="E237" s="55">
        <v>520</v>
      </c>
      <c r="F237" s="56">
        <f>E237*1.23</f>
        <v>639.6</v>
      </c>
      <c r="G237" s="75">
        <f>D237*E237</f>
        <v>0</v>
      </c>
      <c r="J237" s="20">
        <v>0</v>
      </c>
    </row>
    <row r="238" spans="2:10" ht="12.75" customHeight="1" outlineLevel="1">
      <c r="B238" s="14" t="s">
        <v>442</v>
      </c>
      <c r="C238" s="24" t="s">
        <v>76</v>
      </c>
      <c r="D238" s="109">
        <v>0</v>
      </c>
      <c r="E238" s="57">
        <v>111</v>
      </c>
      <c r="F238" s="56">
        <f aca="true" t="shared" si="18" ref="F238:F244">E238*1.23</f>
        <v>136.53</v>
      </c>
      <c r="G238" s="75">
        <f t="shared" si="17"/>
        <v>0</v>
      </c>
      <c r="J238" s="20">
        <v>0</v>
      </c>
    </row>
    <row r="239" spans="2:10" ht="12.75" customHeight="1" outlineLevel="1">
      <c r="B239" s="14" t="s">
        <v>443</v>
      </c>
      <c r="C239" s="24" t="s">
        <v>77</v>
      </c>
      <c r="D239" s="109">
        <v>0</v>
      </c>
      <c r="E239" s="57">
        <v>187</v>
      </c>
      <c r="F239" s="56">
        <f t="shared" si="18"/>
        <v>230.01</v>
      </c>
      <c r="G239" s="75">
        <f t="shared" si="17"/>
        <v>0</v>
      </c>
      <c r="J239" s="20">
        <v>0</v>
      </c>
    </row>
    <row r="240" spans="2:10" ht="12.75" customHeight="1" outlineLevel="1">
      <c r="B240" s="14" t="s">
        <v>444</v>
      </c>
      <c r="C240" s="24" t="s">
        <v>78</v>
      </c>
      <c r="D240" s="109">
        <v>0</v>
      </c>
      <c r="E240" s="57">
        <v>320</v>
      </c>
      <c r="F240" s="56">
        <f t="shared" si="18"/>
        <v>393.6</v>
      </c>
      <c r="G240" s="75">
        <f t="shared" si="17"/>
        <v>0</v>
      </c>
      <c r="J240" s="20">
        <v>0</v>
      </c>
    </row>
    <row r="241" spans="2:10" ht="12.75" customHeight="1" outlineLevel="1">
      <c r="B241" s="14" t="s">
        <v>445</v>
      </c>
      <c r="C241" s="24" t="s">
        <v>81</v>
      </c>
      <c r="D241" s="109">
        <v>0</v>
      </c>
      <c r="E241" s="57">
        <v>178</v>
      </c>
      <c r="F241" s="56">
        <f t="shared" si="18"/>
        <v>218.94</v>
      </c>
      <c r="G241" s="75">
        <f t="shared" si="17"/>
        <v>0</v>
      </c>
      <c r="J241" s="20">
        <v>0</v>
      </c>
    </row>
    <row r="242" spans="2:10" ht="12.75" customHeight="1" outlineLevel="1">
      <c r="B242" s="14" t="s">
        <v>79</v>
      </c>
      <c r="C242" s="24" t="s">
        <v>80</v>
      </c>
      <c r="D242" s="109">
        <v>0</v>
      </c>
      <c r="E242" s="57">
        <v>47</v>
      </c>
      <c r="F242" s="56">
        <f>E242*1.23</f>
        <v>57.81</v>
      </c>
      <c r="G242" s="75">
        <f>D242*E242</f>
        <v>0</v>
      </c>
      <c r="J242" s="20">
        <v>0</v>
      </c>
    </row>
    <row r="243" spans="1:10" s="13" customFormat="1" ht="12.75" customHeight="1" outlineLevel="1">
      <c r="A243" s="12"/>
      <c r="B243" s="14" t="s">
        <v>203</v>
      </c>
      <c r="C243" s="24" t="s">
        <v>398</v>
      </c>
      <c r="D243" s="109">
        <f>funkcje!$B$23</f>
        <v>0</v>
      </c>
      <c r="E243" s="57">
        <f>E121</f>
        <v>297</v>
      </c>
      <c r="F243" s="56">
        <f t="shared" si="18"/>
        <v>365.31</v>
      </c>
      <c r="G243" s="75">
        <f>D243*E243</f>
        <v>0</v>
      </c>
      <c r="J243" s="20">
        <f>funkcje!$B$23</f>
        <v>0</v>
      </c>
    </row>
    <row r="244" spans="2:10" ht="12.75" customHeight="1" outlineLevel="1">
      <c r="B244" s="14" t="s">
        <v>185</v>
      </c>
      <c r="C244" s="26" t="s">
        <v>186</v>
      </c>
      <c r="D244" s="109">
        <f>funkcje!$B$24</f>
        <v>0</v>
      </c>
      <c r="E244" s="57">
        <f>E123</f>
        <v>17</v>
      </c>
      <c r="F244" s="56">
        <f t="shared" si="18"/>
        <v>20.91</v>
      </c>
      <c r="G244" s="75">
        <f>D244*E244</f>
        <v>0</v>
      </c>
      <c r="J244" s="20">
        <f>funkcje!$B$24</f>
        <v>0</v>
      </c>
    </row>
    <row r="245" spans="2:10" ht="13.5" customHeight="1" outlineLevel="1" thickBot="1">
      <c r="B245" s="16"/>
      <c r="C245" s="38"/>
      <c r="D245" s="113"/>
      <c r="E245" s="62"/>
      <c r="F245" s="63"/>
      <c r="G245" s="64"/>
      <c r="J245" s="78"/>
    </row>
    <row r="246" spans="2:10" ht="15.75" thickBot="1">
      <c r="B246" s="162" t="s">
        <v>130</v>
      </c>
      <c r="C246" s="163"/>
      <c r="D246" s="132">
        <f>funkcje!$B$63</f>
      </c>
      <c r="E246" s="127"/>
      <c r="F246" s="127"/>
      <c r="G246" s="128"/>
      <c r="J246" s="132">
        <f>funkcje!$B$63</f>
      </c>
    </row>
    <row r="247" spans="2:10" ht="12.75" customHeight="1" outlineLevel="1">
      <c r="B247" s="18" t="s">
        <v>379</v>
      </c>
      <c r="C247" s="32" t="s">
        <v>380</v>
      </c>
      <c r="D247" s="112"/>
      <c r="E247" s="55">
        <v>2534</v>
      </c>
      <c r="F247" s="56">
        <f aca="true" t="shared" si="19" ref="F247:F256">E247*1.23</f>
        <v>3116.82</v>
      </c>
      <c r="G247" s="75">
        <f t="shared" si="17"/>
        <v>0</v>
      </c>
      <c r="J247" s="73"/>
    </row>
    <row r="248" spans="2:10" ht="12.75" customHeight="1" outlineLevel="1">
      <c r="B248" s="18" t="s">
        <v>381</v>
      </c>
      <c r="C248" s="32" t="s">
        <v>382</v>
      </c>
      <c r="D248" s="109">
        <f>funkcje!B28</f>
        <v>0</v>
      </c>
      <c r="E248" s="55">
        <v>788</v>
      </c>
      <c r="F248" s="56">
        <f t="shared" si="19"/>
        <v>969.24</v>
      </c>
      <c r="G248" s="75">
        <f t="shared" si="17"/>
        <v>0</v>
      </c>
      <c r="J248" s="20">
        <f>funkcje!H28</f>
        <v>0</v>
      </c>
    </row>
    <row r="249" spans="2:10" ht="12.75" customHeight="1" outlineLevel="1">
      <c r="B249" s="18" t="s">
        <v>511</v>
      </c>
      <c r="C249" s="32" t="s">
        <v>383</v>
      </c>
      <c r="D249" s="109">
        <v>0</v>
      </c>
      <c r="E249" s="55">
        <v>609</v>
      </c>
      <c r="F249" s="56">
        <f t="shared" si="19"/>
        <v>749.0699999999999</v>
      </c>
      <c r="G249" s="75">
        <f t="shared" si="17"/>
        <v>0</v>
      </c>
      <c r="J249" s="20">
        <v>0</v>
      </c>
    </row>
    <row r="250" spans="2:10" ht="12.75" customHeight="1" outlineLevel="1">
      <c r="B250" s="18" t="s">
        <v>27</v>
      </c>
      <c r="C250" s="32" t="s">
        <v>400</v>
      </c>
      <c r="D250" s="109">
        <f>funkcje!$B$25</f>
        <v>0</v>
      </c>
      <c r="E250" s="55">
        <f>E185</f>
        <v>21</v>
      </c>
      <c r="F250" s="56">
        <f t="shared" si="19"/>
        <v>25.83</v>
      </c>
      <c r="G250" s="75">
        <f t="shared" si="17"/>
        <v>0</v>
      </c>
      <c r="J250" s="20">
        <f>funkcje!$B$25</f>
        <v>0</v>
      </c>
    </row>
    <row r="251" spans="2:10" ht="12.75" customHeight="1" outlineLevel="1">
      <c r="B251" s="18" t="s">
        <v>401</v>
      </c>
      <c r="C251" s="32" t="s">
        <v>402</v>
      </c>
      <c r="D251" s="109">
        <v>0</v>
      </c>
      <c r="E251" s="55">
        <v>26</v>
      </c>
      <c r="F251" s="56">
        <f t="shared" si="19"/>
        <v>31.98</v>
      </c>
      <c r="G251" s="75">
        <f t="shared" si="17"/>
        <v>0</v>
      </c>
      <c r="J251" s="20">
        <v>0</v>
      </c>
    </row>
    <row r="252" spans="2:10" ht="12.75" customHeight="1" outlineLevel="1">
      <c r="B252" s="18" t="s">
        <v>403</v>
      </c>
      <c r="C252" s="32" t="s">
        <v>404</v>
      </c>
      <c r="D252" s="109">
        <v>0</v>
      </c>
      <c r="E252" s="55">
        <v>17</v>
      </c>
      <c r="F252" s="56">
        <f>E252*1.23</f>
        <v>20.91</v>
      </c>
      <c r="G252" s="75">
        <f>D252*E252</f>
        <v>0</v>
      </c>
      <c r="J252" s="20">
        <v>0</v>
      </c>
    </row>
    <row r="253" spans="2:10" ht="12.75" customHeight="1" outlineLevel="1">
      <c r="B253" s="18" t="s">
        <v>405</v>
      </c>
      <c r="C253" s="32" t="s">
        <v>406</v>
      </c>
      <c r="D253" s="109">
        <v>0</v>
      </c>
      <c r="E253" s="55">
        <v>19</v>
      </c>
      <c r="F253" s="56">
        <f>E253*1.23</f>
        <v>23.37</v>
      </c>
      <c r="G253" s="75">
        <f>D253*E253</f>
        <v>0</v>
      </c>
      <c r="J253" s="20">
        <v>0</v>
      </c>
    </row>
    <row r="254" spans="2:10" ht="12.75" outlineLevel="1">
      <c r="B254" s="18" t="s">
        <v>545</v>
      </c>
      <c r="C254" s="32" t="s">
        <v>639</v>
      </c>
      <c r="D254" s="109"/>
      <c r="E254" s="55">
        <v>8</v>
      </c>
      <c r="F254" s="56">
        <f>E254*1.23</f>
        <v>9.84</v>
      </c>
      <c r="G254" s="75">
        <f>D254*E254</f>
        <v>0</v>
      </c>
      <c r="J254" s="20"/>
    </row>
    <row r="255" spans="2:10" ht="12.75" customHeight="1" outlineLevel="1">
      <c r="B255" s="18" t="s">
        <v>384</v>
      </c>
      <c r="C255" s="32" t="s">
        <v>525</v>
      </c>
      <c r="D255" s="109">
        <v>0</v>
      </c>
      <c r="E255" s="55">
        <v>1024</v>
      </c>
      <c r="F255" s="56">
        <f t="shared" si="19"/>
        <v>1259.52</v>
      </c>
      <c r="G255" s="75">
        <f t="shared" si="17"/>
        <v>0</v>
      </c>
      <c r="J255" s="20">
        <v>0</v>
      </c>
    </row>
    <row r="256" spans="2:10" ht="12.75" customHeight="1" outlineLevel="1">
      <c r="B256" s="18" t="s">
        <v>48</v>
      </c>
      <c r="C256" s="32" t="s">
        <v>332</v>
      </c>
      <c r="D256" s="109">
        <v>0</v>
      </c>
      <c r="E256" s="55">
        <f>E170</f>
        <v>865</v>
      </c>
      <c r="F256" s="56">
        <f t="shared" si="19"/>
        <v>1063.95</v>
      </c>
      <c r="G256" s="75">
        <f t="shared" si="17"/>
        <v>0</v>
      </c>
      <c r="J256" s="20">
        <v>0</v>
      </c>
    </row>
    <row r="257" spans="2:10" ht="12.75" customHeight="1" outlineLevel="1">
      <c r="B257" s="14" t="s">
        <v>148</v>
      </c>
      <c r="C257" s="33" t="s">
        <v>149</v>
      </c>
      <c r="D257" s="109">
        <f>funkcje!$B$26</f>
        <v>0</v>
      </c>
      <c r="E257" s="57">
        <f>E171</f>
        <v>59</v>
      </c>
      <c r="F257" s="56">
        <f aca="true" t="shared" si="20" ref="F257:F271">E257*1.23</f>
        <v>72.57</v>
      </c>
      <c r="G257" s="75">
        <f t="shared" si="17"/>
        <v>0</v>
      </c>
      <c r="J257" s="20">
        <f>funkcje!$B$26</f>
        <v>0</v>
      </c>
    </row>
    <row r="258" spans="2:10" ht="12.75" customHeight="1" outlineLevel="1">
      <c r="B258" s="39" t="s">
        <v>82</v>
      </c>
      <c r="C258" s="40" t="s">
        <v>83</v>
      </c>
      <c r="D258" s="109">
        <v>0</v>
      </c>
      <c r="E258" s="57">
        <v>657</v>
      </c>
      <c r="F258" s="56">
        <f t="shared" si="20"/>
        <v>808.11</v>
      </c>
      <c r="G258" s="75">
        <f t="shared" si="17"/>
        <v>0</v>
      </c>
      <c r="J258" s="20">
        <v>0</v>
      </c>
    </row>
    <row r="259" spans="2:10" ht="12.75" customHeight="1" outlineLevel="1">
      <c r="B259" s="39" t="s">
        <v>84</v>
      </c>
      <c r="C259" s="40" t="s">
        <v>85</v>
      </c>
      <c r="D259" s="109">
        <f>funkcje!$B$27</f>
        <v>0</v>
      </c>
      <c r="E259" s="57">
        <v>76</v>
      </c>
      <c r="F259" s="56">
        <f t="shared" si="20"/>
        <v>93.48</v>
      </c>
      <c r="G259" s="75">
        <f t="shared" si="17"/>
        <v>0</v>
      </c>
      <c r="J259" s="20">
        <f>funkcje!$B$27</f>
        <v>0</v>
      </c>
    </row>
    <row r="260" spans="2:10" ht="12.75" customHeight="1" outlineLevel="1">
      <c r="B260" s="39" t="s">
        <v>86</v>
      </c>
      <c r="C260" s="40" t="s">
        <v>87</v>
      </c>
      <c r="D260" s="109">
        <f>funkcje!$B$27</f>
        <v>0</v>
      </c>
      <c r="E260" s="57">
        <v>180</v>
      </c>
      <c r="F260" s="56">
        <f t="shared" si="20"/>
        <v>221.4</v>
      </c>
      <c r="G260" s="75">
        <f t="shared" si="17"/>
        <v>0</v>
      </c>
      <c r="J260" s="20">
        <f>funkcje!$B$27</f>
        <v>0</v>
      </c>
    </row>
    <row r="261" spans="2:10" ht="12.75" customHeight="1" outlineLevel="1">
      <c r="B261" s="14" t="s">
        <v>205</v>
      </c>
      <c r="C261" s="24" t="s">
        <v>88</v>
      </c>
      <c r="D261" s="109">
        <v>0</v>
      </c>
      <c r="E261" s="57">
        <v>76</v>
      </c>
      <c r="F261" s="56">
        <f t="shared" si="20"/>
        <v>93.48</v>
      </c>
      <c r="G261" s="75">
        <f t="shared" si="17"/>
        <v>0</v>
      </c>
      <c r="J261" s="20">
        <v>0</v>
      </c>
    </row>
    <row r="262" spans="2:10" ht="12.75" customHeight="1" outlineLevel="1">
      <c r="B262" s="41" t="s">
        <v>89</v>
      </c>
      <c r="C262" s="40" t="s">
        <v>90</v>
      </c>
      <c r="D262" s="109">
        <v>0</v>
      </c>
      <c r="E262" s="57">
        <v>6428</v>
      </c>
      <c r="F262" s="56">
        <f t="shared" si="20"/>
        <v>7906.44</v>
      </c>
      <c r="G262" s="75">
        <f t="shared" si="17"/>
        <v>0</v>
      </c>
      <c r="J262" s="20">
        <v>0</v>
      </c>
    </row>
    <row r="263" spans="1:10" s="13" customFormat="1" ht="12.75" customHeight="1" outlineLevel="1">
      <c r="A263" s="12"/>
      <c r="B263" s="14" t="s">
        <v>189</v>
      </c>
      <c r="C263" s="88" t="s">
        <v>91</v>
      </c>
      <c r="D263" s="109">
        <f>funkcje!$B$31</f>
        <v>0</v>
      </c>
      <c r="E263" s="57">
        <v>202</v>
      </c>
      <c r="F263" s="56">
        <f t="shared" si="20"/>
        <v>248.46</v>
      </c>
      <c r="G263" s="75">
        <f t="shared" si="17"/>
        <v>0</v>
      </c>
      <c r="J263" s="20">
        <f>funkcje!$B$31</f>
        <v>0</v>
      </c>
    </row>
    <row r="264" spans="1:10" s="13" customFormat="1" ht="12.75" customHeight="1" outlineLevel="1">
      <c r="A264" s="12"/>
      <c r="B264" s="14" t="s">
        <v>69</v>
      </c>
      <c r="C264" s="24" t="s">
        <v>70</v>
      </c>
      <c r="D264" s="109">
        <v>0</v>
      </c>
      <c r="E264" s="57">
        <v>176</v>
      </c>
      <c r="F264" s="56">
        <f t="shared" si="20"/>
        <v>216.48</v>
      </c>
      <c r="G264" s="75">
        <f t="shared" si="17"/>
        <v>0</v>
      </c>
      <c r="J264" s="20">
        <v>0</v>
      </c>
    </row>
    <row r="265" spans="1:10" s="13" customFormat="1" ht="12.75" customHeight="1" outlineLevel="1">
      <c r="A265" s="12"/>
      <c r="B265" s="14" t="s">
        <v>71</v>
      </c>
      <c r="C265" s="24" t="s">
        <v>72</v>
      </c>
      <c r="D265" s="109">
        <v>0</v>
      </c>
      <c r="E265" s="57">
        <v>724</v>
      </c>
      <c r="F265" s="56">
        <f t="shared" si="20"/>
        <v>890.52</v>
      </c>
      <c r="G265" s="75">
        <f t="shared" si="17"/>
        <v>0</v>
      </c>
      <c r="J265" s="20">
        <v>0</v>
      </c>
    </row>
    <row r="266" spans="1:10" s="13" customFormat="1" ht="12.75" customHeight="1" outlineLevel="1">
      <c r="A266" s="12"/>
      <c r="B266" s="14" t="s">
        <v>73</v>
      </c>
      <c r="C266" s="24" t="s">
        <v>74</v>
      </c>
      <c r="D266" s="109">
        <v>0</v>
      </c>
      <c r="E266" s="57">
        <f>E234</f>
        <v>164</v>
      </c>
      <c r="F266" s="56">
        <f t="shared" si="20"/>
        <v>201.72</v>
      </c>
      <c r="G266" s="75">
        <f t="shared" si="17"/>
        <v>0</v>
      </c>
      <c r="J266" s="20">
        <v>0</v>
      </c>
    </row>
    <row r="267" spans="1:10" s="13" customFormat="1" ht="12.75" customHeight="1" outlineLevel="1">
      <c r="A267" s="12"/>
      <c r="B267" s="14" t="s">
        <v>92</v>
      </c>
      <c r="C267" s="24" t="s">
        <v>93</v>
      </c>
      <c r="D267" s="109">
        <v>0</v>
      </c>
      <c r="E267" s="57">
        <v>1486</v>
      </c>
      <c r="F267" s="56">
        <f t="shared" si="20"/>
        <v>1827.78</v>
      </c>
      <c r="G267" s="75">
        <f t="shared" si="17"/>
        <v>0</v>
      </c>
      <c r="J267" s="20">
        <v>0</v>
      </c>
    </row>
    <row r="268" spans="1:10" s="13" customFormat="1" ht="12.75" customHeight="1" outlineLevel="1">
      <c r="A268" s="12"/>
      <c r="B268" s="14" t="s">
        <v>94</v>
      </c>
      <c r="C268" s="24" t="s">
        <v>333</v>
      </c>
      <c r="D268" s="109">
        <v>0</v>
      </c>
      <c r="E268" s="57">
        <v>106</v>
      </c>
      <c r="F268" s="56">
        <f t="shared" si="20"/>
        <v>130.38</v>
      </c>
      <c r="G268" s="75">
        <f t="shared" si="17"/>
        <v>0</v>
      </c>
      <c r="J268" s="20">
        <v>0</v>
      </c>
    </row>
    <row r="269" spans="1:10" s="13" customFormat="1" ht="12.75" customHeight="1" outlineLevel="1">
      <c r="A269" s="12"/>
      <c r="B269" s="14" t="s">
        <v>95</v>
      </c>
      <c r="C269" s="24" t="s">
        <v>133</v>
      </c>
      <c r="D269" s="109">
        <f>funkcje!$B$32</f>
        <v>0</v>
      </c>
      <c r="E269" s="57">
        <v>74</v>
      </c>
      <c r="F269" s="56">
        <f t="shared" si="20"/>
        <v>91.02</v>
      </c>
      <c r="G269" s="75">
        <f t="shared" si="17"/>
        <v>0</v>
      </c>
      <c r="J269" s="20">
        <f>funkcje!$B$32</f>
        <v>0</v>
      </c>
    </row>
    <row r="270" spans="2:10" ht="12.75" customHeight="1" outlineLevel="1">
      <c r="B270" s="39" t="s">
        <v>96</v>
      </c>
      <c r="C270" s="40" t="s">
        <v>145</v>
      </c>
      <c r="D270" s="109">
        <f>funkcje!$B$27</f>
        <v>0</v>
      </c>
      <c r="E270" s="57">
        <v>147</v>
      </c>
      <c r="F270" s="56">
        <f t="shared" si="20"/>
        <v>180.81</v>
      </c>
      <c r="G270" s="75">
        <f t="shared" si="17"/>
        <v>0</v>
      </c>
      <c r="J270" s="20">
        <f>funkcje!$B$27</f>
        <v>0</v>
      </c>
    </row>
    <row r="271" spans="2:10" ht="12.75" customHeight="1" outlineLevel="1">
      <c r="B271" s="14" t="s">
        <v>560</v>
      </c>
      <c r="C271" s="24" t="s">
        <v>97</v>
      </c>
      <c r="D271" s="109">
        <v>0</v>
      </c>
      <c r="E271" s="57">
        <v>4209</v>
      </c>
      <c r="F271" s="56">
        <f t="shared" si="20"/>
        <v>5177.07</v>
      </c>
      <c r="G271" s="75">
        <f t="shared" si="17"/>
        <v>0</v>
      </c>
      <c r="J271" s="20">
        <v>0</v>
      </c>
    </row>
    <row r="272" spans="1:7" s="13" customFormat="1" ht="13.5" customHeight="1" outlineLevel="1" thickBot="1">
      <c r="A272" s="12"/>
      <c r="B272" s="16"/>
      <c r="C272" s="38"/>
      <c r="D272" s="108"/>
      <c r="E272" s="62"/>
      <c r="F272" s="63"/>
      <c r="G272" s="64"/>
    </row>
    <row r="273" spans="1:10" s="13" customFormat="1" ht="15.75" thickBot="1">
      <c r="A273" s="12"/>
      <c r="B273" s="162" t="s">
        <v>294</v>
      </c>
      <c r="C273" s="163"/>
      <c r="D273" s="132">
        <f>funkcje!$B$66</f>
      </c>
      <c r="E273" s="127"/>
      <c r="F273" s="127"/>
      <c r="G273" s="128"/>
      <c r="J273" s="132">
        <f>funkcje!$B$66</f>
      </c>
    </row>
    <row r="274" spans="1:10" s="13" customFormat="1" ht="15" customHeight="1" outlineLevel="1">
      <c r="A274" s="12"/>
      <c r="B274" s="18" t="s">
        <v>295</v>
      </c>
      <c r="C274" s="32" t="s">
        <v>526</v>
      </c>
      <c r="D274" s="109"/>
      <c r="E274" s="55">
        <v>7555</v>
      </c>
      <c r="F274" s="56">
        <f aca="true" t="shared" si="21" ref="F274:F282">E274*1.23</f>
        <v>9292.65</v>
      </c>
      <c r="G274" s="75">
        <f aca="true" t="shared" si="22" ref="G274:G282">D274*E274</f>
        <v>0</v>
      </c>
      <c r="J274" s="20"/>
    </row>
    <row r="275" spans="1:10" s="13" customFormat="1" ht="15" customHeight="1" outlineLevel="1">
      <c r="A275" s="12"/>
      <c r="B275" s="14" t="s">
        <v>296</v>
      </c>
      <c r="C275" s="32" t="s">
        <v>527</v>
      </c>
      <c r="D275" s="109"/>
      <c r="E275" s="57">
        <v>10008</v>
      </c>
      <c r="F275" s="56">
        <f t="shared" si="21"/>
        <v>12309.84</v>
      </c>
      <c r="G275" s="75">
        <f t="shared" si="22"/>
        <v>0</v>
      </c>
      <c r="J275" s="20"/>
    </row>
    <row r="276" spans="1:10" s="13" customFormat="1" ht="12.75" customHeight="1" outlineLevel="1">
      <c r="A276" s="12"/>
      <c r="B276" s="39" t="s">
        <v>298</v>
      </c>
      <c r="C276" s="40" t="s">
        <v>297</v>
      </c>
      <c r="D276" s="109">
        <f>funkcje!$B$34</f>
        <v>0</v>
      </c>
      <c r="E276" s="57">
        <v>496</v>
      </c>
      <c r="F276" s="56">
        <f t="shared" si="21"/>
        <v>610.08</v>
      </c>
      <c r="G276" s="75">
        <f t="shared" si="22"/>
        <v>0</v>
      </c>
      <c r="J276" s="20">
        <f>funkcje!$B$34</f>
        <v>0</v>
      </c>
    </row>
    <row r="277" spans="1:10" s="13" customFormat="1" ht="12.75" customHeight="1" outlineLevel="1">
      <c r="A277" s="12"/>
      <c r="B277" s="39" t="s">
        <v>499</v>
      </c>
      <c r="C277" s="40" t="s">
        <v>502</v>
      </c>
      <c r="D277" s="109">
        <f>funkcje!$B$38</f>
        <v>0</v>
      </c>
      <c r="E277" s="57">
        <v>352</v>
      </c>
      <c r="F277" s="56">
        <f>E277*1.23</f>
        <v>432.96</v>
      </c>
      <c r="G277" s="75">
        <f>D277*E277</f>
        <v>0</v>
      </c>
      <c r="J277" s="20">
        <f>funkcje!$B$38</f>
        <v>0</v>
      </c>
    </row>
    <row r="278" spans="1:10" s="13" customFormat="1" ht="12.75" customHeight="1" outlineLevel="1">
      <c r="A278" s="12"/>
      <c r="B278" s="39" t="s">
        <v>500</v>
      </c>
      <c r="C278" s="40" t="s">
        <v>501</v>
      </c>
      <c r="D278" s="109"/>
      <c r="E278" s="57">
        <v>55</v>
      </c>
      <c r="F278" s="56">
        <f>E278*1.23</f>
        <v>67.65</v>
      </c>
      <c r="G278" s="75">
        <f>D278*E278</f>
        <v>0</v>
      </c>
      <c r="J278" s="20"/>
    </row>
    <row r="279" spans="1:10" s="13" customFormat="1" ht="12.75" customHeight="1" outlineLevel="1">
      <c r="A279" s="12"/>
      <c r="B279" s="14" t="s">
        <v>459</v>
      </c>
      <c r="C279" s="32" t="s">
        <v>465</v>
      </c>
      <c r="D279" s="109"/>
      <c r="E279" s="57">
        <v>2769</v>
      </c>
      <c r="F279" s="56">
        <f t="shared" si="21"/>
        <v>3405.87</v>
      </c>
      <c r="G279" s="75">
        <f t="shared" si="22"/>
        <v>0</v>
      </c>
      <c r="J279" s="20"/>
    </row>
    <row r="280" spans="1:10" s="13" customFormat="1" ht="12.75" customHeight="1" outlineLevel="1">
      <c r="A280" s="12"/>
      <c r="B280" s="14" t="s">
        <v>460</v>
      </c>
      <c r="C280" s="32" t="s">
        <v>464</v>
      </c>
      <c r="D280" s="109"/>
      <c r="E280" s="57">
        <v>3363</v>
      </c>
      <c r="F280" s="56">
        <f t="shared" si="21"/>
        <v>4136.49</v>
      </c>
      <c r="G280" s="75">
        <f t="shared" si="22"/>
        <v>0</v>
      </c>
      <c r="J280" s="20"/>
    </row>
    <row r="281" spans="1:10" s="13" customFormat="1" ht="12.75" customHeight="1" outlineLevel="1">
      <c r="A281" s="12"/>
      <c r="B281" s="14" t="s">
        <v>203</v>
      </c>
      <c r="C281" s="24" t="s">
        <v>396</v>
      </c>
      <c r="D281" s="109">
        <f>(funkcje!$B$35+funkcje!$B$36)</f>
        <v>0</v>
      </c>
      <c r="E281" s="57">
        <f>E121</f>
        <v>297</v>
      </c>
      <c r="F281" s="56">
        <f t="shared" si="21"/>
        <v>365.31</v>
      </c>
      <c r="G281" s="75">
        <f t="shared" si="22"/>
        <v>0</v>
      </c>
      <c r="J281" s="20">
        <f>(funkcje!$B$35+funkcje!$B$36)</f>
        <v>0</v>
      </c>
    </row>
    <row r="282" spans="1:10" s="13" customFormat="1" ht="12.75" customHeight="1" outlineLevel="1">
      <c r="A282" s="12"/>
      <c r="B282" s="14" t="s">
        <v>185</v>
      </c>
      <c r="C282" s="24" t="s">
        <v>186</v>
      </c>
      <c r="D282" s="109">
        <f>funkcje!$B$37</f>
        <v>0</v>
      </c>
      <c r="E282" s="57">
        <f>E123</f>
        <v>17</v>
      </c>
      <c r="F282" s="56">
        <f t="shared" si="21"/>
        <v>20.91</v>
      </c>
      <c r="G282" s="75">
        <f t="shared" si="22"/>
        <v>0</v>
      </c>
      <c r="J282" s="20">
        <f>funkcje!$B$37</f>
        <v>0</v>
      </c>
    </row>
    <row r="283" spans="1:7" s="13" customFormat="1" ht="13.5" customHeight="1" outlineLevel="1" thickBot="1">
      <c r="A283" s="12"/>
      <c r="B283" s="16"/>
      <c r="C283" s="38"/>
      <c r="D283" s="108"/>
      <c r="E283" s="62"/>
      <c r="F283" s="63"/>
      <c r="G283" s="64"/>
    </row>
    <row r="284" spans="1:10" s="13" customFormat="1" ht="15.75" thickBot="1">
      <c r="A284" s="12"/>
      <c r="B284" s="162" t="s">
        <v>98</v>
      </c>
      <c r="C284" s="163"/>
      <c r="D284" s="132">
        <f>funkcje!$B$65</f>
      </c>
      <c r="E284" s="127"/>
      <c r="F284" s="127"/>
      <c r="G284" s="128"/>
      <c r="J284" s="132">
        <f>funkcje!$B$65</f>
      </c>
    </row>
    <row r="285" spans="1:10" s="13" customFormat="1" ht="12.75" customHeight="1" outlineLevel="1">
      <c r="A285" s="12"/>
      <c r="B285" s="18" t="s">
        <v>99</v>
      </c>
      <c r="C285" s="23" t="s">
        <v>143</v>
      </c>
      <c r="D285" s="109">
        <v>0</v>
      </c>
      <c r="E285" s="55">
        <v>906</v>
      </c>
      <c r="F285" s="56">
        <f>E285*1.23</f>
        <v>1114.3799999999999</v>
      </c>
      <c r="G285" s="75">
        <f t="shared" si="17"/>
        <v>0</v>
      </c>
      <c r="J285" s="20">
        <v>0</v>
      </c>
    </row>
    <row r="286" spans="1:10" s="13" customFormat="1" ht="12.75" customHeight="1" outlineLevel="1">
      <c r="A286" s="12"/>
      <c r="B286" s="14" t="s">
        <v>238</v>
      </c>
      <c r="C286" s="24" t="s">
        <v>640</v>
      </c>
      <c r="D286" s="109">
        <v>0</v>
      </c>
      <c r="E286" s="57">
        <v>87</v>
      </c>
      <c r="F286" s="56">
        <f>E286*1.23</f>
        <v>107.01</v>
      </c>
      <c r="G286" s="75">
        <f t="shared" si="17"/>
        <v>0</v>
      </c>
      <c r="J286" s="20">
        <v>0</v>
      </c>
    </row>
    <row r="287" spans="1:10" s="13" customFormat="1" ht="12.75" customHeight="1" outlineLevel="1">
      <c r="A287" s="12"/>
      <c r="B287" s="14" t="s">
        <v>100</v>
      </c>
      <c r="C287" s="24" t="s">
        <v>640</v>
      </c>
      <c r="D287" s="109">
        <v>0</v>
      </c>
      <c r="E287" s="57">
        <v>116</v>
      </c>
      <c r="F287" s="56">
        <f>E287*1.23</f>
        <v>142.68</v>
      </c>
      <c r="G287" s="75">
        <f t="shared" si="17"/>
        <v>0</v>
      </c>
      <c r="J287" s="20">
        <v>0</v>
      </c>
    </row>
    <row r="288" spans="1:10" s="13" customFormat="1" ht="12.75" customHeight="1" outlineLevel="1">
      <c r="A288" s="12"/>
      <c r="B288" s="14" t="s">
        <v>239</v>
      </c>
      <c r="C288" s="24" t="s">
        <v>641</v>
      </c>
      <c r="D288" s="109">
        <v>0</v>
      </c>
      <c r="E288" s="57">
        <v>87</v>
      </c>
      <c r="F288" s="56">
        <f>E288*1.23</f>
        <v>107.01</v>
      </c>
      <c r="G288" s="75">
        <f t="shared" si="17"/>
        <v>0</v>
      </c>
      <c r="J288" s="20">
        <v>0</v>
      </c>
    </row>
    <row r="289" spans="1:10" s="13" customFormat="1" ht="12.75" customHeight="1" outlineLevel="1">
      <c r="A289" s="12"/>
      <c r="B289" s="14" t="s">
        <v>181</v>
      </c>
      <c r="C289" s="24" t="s">
        <v>182</v>
      </c>
      <c r="D289" s="109">
        <v>0</v>
      </c>
      <c r="E289" s="57">
        <v>3329</v>
      </c>
      <c r="F289" s="56">
        <f aca="true" t="shared" si="23" ref="F289:F302">E289*1.23</f>
        <v>4094.67</v>
      </c>
      <c r="G289" s="75">
        <f aca="true" t="shared" si="24" ref="G289:G294">D289*E289</f>
        <v>0</v>
      </c>
      <c r="J289" s="20">
        <v>0</v>
      </c>
    </row>
    <row r="290" spans="1:10" s="13" customFormat="1" ht="12.75" customHeight="1" outlineLevel="1">
      <c r="A290" s="12"/>
      <c r="B290" s="14" t="s">
        <v>388</v>
      </c>
      <c r="C290" s="24" t="s">
        <v>389</v>
      </c>
      <c r="D290" s="109">
        <v>0</v>
      </c>
      <c r="E290" s="57">
        <v>8733</v>
      </c>
      <c r="F290" s="56">
        <f>E290*1.23</f>
        <v>10741.59</v>
      </c>
      <c r="G290" s="75">
        <f t="shared" si="24"/>
        <v>0</v>
      </c>
      <c r="J290" s="20">
        <v>0</v>
      </c>
    </row>
    <row r="291" spans="1:10" s="13" customFormat="1" ht="12.75" customHeight="1" outlineLevel="1">
      <c r="A291" s="12"/>
      <c r="B291" s="14" t="s">
        <v>390</v>
      </c>
      <c r="C291" s="24" t="s">
        <v>528</v>
      </c>
      <c r="D291" s="109">
        <v>0</v>
      </c>
      <c r="E291" s="57">
        <v>10621</v>
      </c>
      <c r="F291" s="56">
        <f>E291*1.23</f>
        <v>13063.83</v>
      </c>
      <c r="G291" s="75">
        <f t="shared" si="24"/>
        <v>0</v>
      </c>
      <c r="J291" s="20">
        <v>0</v>
      </c>
    </row>
    <row r="292" spans="1:10" s="13" customFormat="1" ht="12.75" customHeight="1" outlineLevel="1">
      <c r="A292" s="12"/>
      <c r="B292" s="14" t="s">
        <v>391</v>
      </c>
      <c r="C292" s="24" t="s">
        <v>642</v>
      </c>
      <c r="D292" s="109">
        <v>0</v>
      </c>
      <c r="E292" s="57">
        <v>382</v>
      </c>
      <c r="F292" s="56">
        <f>E292*1.23</f>
        <v>469.86</v>
      </c>
      <c r="G292" s="75">
        <f t="shared" si="24"/>
        <v>0</v>
      </c>
      <c r="I292" s="7"/>
      <c r="J292" s="20">
        <v>0</v>
      </c>
    </row>
    <row r="293" spans="2:10" ht="12.75" outlineLevel="1">
      <c r="B293" s="14" t="s">
        <v>392</v>
      </c>
      <c r="C293" s="26" t="s">
        <v>643</v>
      </c>
      <c r="D293" s="109">
        <v>0</v>
      </c>
      <c r="E293" s="57">
        <v>374</v>
      </c>
      <c r="F293" s="56">
        <f>E293*1.23</f>
        <v>460.02</v>
      </c>
      <c r="G293" s="75">
        <f t="shared" si="24"/>
        <v>0</v>
      </c>
      <c r="J293" s="20">
        <v>0</v>
      </c>
    </row>
    <row r="294" spans="2:10" ht="12.75" customHeight="1" outlineLevel="1">
      <c r="B294" s="14" t="s">
        <v>290</v>
      </c>
      <c r="C294" s="24" t="s">
        <v>291</v>
      </c>
      <c r="D294" s="109">
        <v>0</v>
      </c>
      <c r="E294" s="57">
        <v>737</v>
      </c>
      <c r="F294" s="56">
        <f t="shared" si="23"/>
        <v>906.51</v>
      </c>
      <c r="G294" s="75">
        <f t="shared" si="24"/>
        <v>0</v>
      </c>
      <c r="J294" s="20">
        <v>0</v>
      </c>
    </row>
    <row r="295" spans="2:10" ht="12.75" customHeight="1" outlineLevel="1">
      <c r="B295" s="14" t="s">
        <v>101</v>
      </c>
      <c r="C295" s="24" t="s">
        <v>102</v>
      </c>
      <c r="D295" s="109">
        <v>0</v>
      </c>
      <c r="E295" s="57">
        <v>1396</v>
      </c>
      <c r="F295" s="56">
        <f t="shared" si="23"/>
        <v>1717.08</v>
      </c>
      <c r="G295" s="75">
        <f t="shared" si="17"/>
        <v>0</v>
      </c>
      <c r="J295" s="20">
        <v>0</v>
      </c>
    </row>
    <row r="296" spans="2:10" ht="12.75" customHeight="1" outlineLevel="1">
      <c r="B296" s="14" t="s">
        <v>183</v>
      </c>
      <c r="C296" s="24" t="s">
        <v>342</v>
      </c>
      <c r="D296" s="109">
        <v>0</v>
      </c>
      <c r="E296" s="57">
        <v>236</v>
      </c>
      <c r="F296" s="56">
        <f t="shared" si="23"/>
        <v>290.28</v>
      </c>
      <c r="G296" s="75">
        <f t="shared" si="17"/>
        <v>0</v>
      </c>
      <c r="J296" s="20">
        <v>0</v>
      </c>
    </row>
    <row r="297" spans="2:10" ht="12.75" customHeight="1" outlineLevel="1">
      <c r="B297" s="14" t="s">
        <v>240</v>
      </c>
      <c r="C297" s="24" t="s">
        <v>343</v>
      </c>
      <c r="D297" s="109">
        <v>0</v>
      </c>
      <c r="E297" s="57">
        <v>117</v>
      </c>
      <c r="F297" s="56">
        <f t="shared" si="23"/>
        <v>143.91</v>
      </c>
      <c r="G297" s="75">
        <f>D297*E297</f>
        <v>0</v>
      </c>
      <c r="J297" s="20">
        <v>0</v>
      </c>
    </row>
    <row r="298" spans="2:10" ht="12.75" customHeight="1" outlineLevel="1">
      <c r="B298" s="14" t="s">
        <v>64</v>
      </c>
      <c r="C298" s="24" t="s">
        <v>119</v>
      </c>
      <c r="D298" s="109">
        <v>0</v>
      </c>
      <c r="E298" s="57">
        <f>E227</f>
        <v>2620</v>
      </c>
      <c r="F298" s="56">
        <f t="shared" si="23"/>
        <v>3222.6</v>
      </c>
      <c r="G298" s="75">
        <f t="shared" si="17"/>
        <v>0</v>
      </c>
      <c r="J298" s="20">
        <v>0</v>
      </c>
    </row>
    <row r="299" spans="2:10" ht="12.75" customHeight="1" outlineLevel="1">
      <c r="B299" s="14" t="s">
        <v>108</v>
      </c>
      <c r="C299" s="24" t="s">
        <v>184</v>
      </c>
      <c r="D299" s="109">
        <v>0</v>
      </c>
      <c r="E299" s="57">
        <v>3136</v>
      </c>
      <c r="F299" s="56">
        <f t="shared" si="23"/>
        <v>3857.2799999999997</v>
      </c>
      <c r="G299" s="75">
        <f t="shared" si="17"/>
        <v>0</v>
      </c>
      <c r="J299" s="20">
        <v>0</v>
      </c>
    </row>
    <row r="300" spans="2:10" ht="12.75" customHeight="1" outlineLevel="1">
      <c r="B300" s="42" t="s">
        <v>328</v>
      </c>
      <c r="C300" s="24" t="s">
        <v>329</v>
      </c>
      <c r="D300" s="109">
        <v>0</v>
      </c>
      <c r="E300" s="57">
        <v>1514</v>
      </c>
      <c r="F300" s="56">
        <f t="shared" si="23"/>
        <v>1862.22</v>
      </c>
      <c r="G300" s="75">
        <f t="shared" si="17"/>
        <v>0</v>
      </c>
      <c r="J300" s="20">
        <v>0</v>
      </c>
    </row>
    <row r="301" spans="2:10" ht="12.75" customHeight="1" outlineLevel="1">
      <c r="B301" s="14" t="s">
        <v>92</v>
      </c>
      <c r="C301" s="24" t="s">
        <v>93</v>
      </c>
      <c r="D301" s="109">
        <v>0</v>
      </c>
      <c r="E301" s="57">
        <f>E267</f>
        <v>1486</v>
      </c>
      <c r="F301" s="56">
        <f t="shared" si="23"/>
        <v>1827.78</v>
      </c>
      <c r="G301" s="75">
        <f t="shared" si="17"/>
        <v>0</v>
      </c>
      <c r="J301" s="20">
        <v>0</v>
      </c>
    </row>
    <row r="302" spans="2:10" ht="12.75" customHeight="1" outlineLevel="1">
      <c r="B302" s="43" t="s">
        <v>103</v>
      </c>
      <c r="C302" s="44" t="s">
        <v>104</v>
      </c>
      <c r="D302" s="109">
        <v>0</v>
      </c>
      <c r="E302" s="57">
        <v>2706</v>
      </c>
      <c r="F302" s="56">
        <f t="shared" si="23"/>
        <v>3328.38</v>
      </c>
      <c r="G302" s="75">
        <f t="shared" si="17"/>
        <v>0</v>
      </c>
      <c r="J302" s="20">
        <v>0</v>
      </c>
    </row>
    <row r="303" spans="2:10" ht="12.75" customHeight="1" outlineLevel="1">
      <c r="B303" s="43" t="s">
        <v>105</v>
      </c>
      <c r="C303" s="44" t="s">
        <v>106</v>
      </c>
      <c r="D303" s="109">
        <v>0</v>
      </c>
      <c r="E303" s="57">
        <v>12</v>
      </c>
      <c r="F303" s="56">
        <f>E303*1.23</f>
        <v>14.76</v>
      </c>
      <c r="G303" s="75">
        <f>D303*E303</f>
        <v>0</v>
      </c>
      <c r="J303" s="20">
        <v>0</v>
      </c>
    </row>
    <row r="304" spans="2:10" ht="13.5" customHeight="1" outlineLevel="1" thickBot="1">
      <c r="B304" s="16"/>
      <c r="C304" s="38"/>
      <c r="D304" s="114"/>
      <c r="E304" s="62"/>
      <c r="F304" s="65"/>
      <c r="G304" s="89"/>
      <c r="J304" s="86"/>
    </row>
    <row r="305" spans="2:10" ht="15.75" thickBot="1">
      <c r="B305" s="162" t="s">
        <v>504</v>
      </c>
      <c r="C305" s="163"/>
      <c r="D305" s="133">
        <f>funkcje!$B$68</f>
      </c>
      <c r="E305" s="127"/>
      <c r="F305" s="127"/>
      <c r="G305" s="128"/>
      <c r="J305" s="133">
        <f>funkcje!$B$68</f>
      </c>
    </row>
    <row r="306" spans="2:10" ht="12.75" customHeight="1" outlineLevel="1">
      <c r="B306" s="91" t="s">
        <v>505</v>
      </c>
      <c r="C306" s="23" t="s">
        <v>538</v>
      </c>
      <c r="D306" s="109">
        <v>0</v>
      </c>
      <c r="E306" s="55">
        <v>1619</v>
      </c>
      <c r="F306" s="56">
        <f>E306*1.23</f>
        <v>1991.37</v>
      </c>
      <c r="G306" s="75">
        <f>D306*E306</f>
        <v>0</v>
      </c>
      <c r="J306" s="20">
        <v>0</v>
      </c>
    </row>
    <row r="307" spans="2:10" ht="12.75" customHeight="1" outlineLevel="1">
      <c r="B307" s="91" t="s">
        <v>506</v>
      </c>
      <c r="C307" s="23" t="s">
        <v>539</v>
      </c>
      <c r="D307" s="109">
        <v>0</v>
      </c>
      <c r="E307" s="55">
        <v>1471</v>
      </c>
      <c r="F307" s="56">
        <f aca="true" t="shared" si="25" ref="F307:F314">E307*1.23</f>
        <v>1809.33</v>
      </c>
      <c r="G307" s="75">
        <f aca="true" t="shared" si="26" ref="G307:G314">D307*E307</f>
        <v>0</v>
      </c>
      <c r="J307" s="20">
        <v>0</v>
      </c>
    </row>
    <row r="308" spans="2:10" ht="12.75" customHeight="1" outlineLevel="1">
      <c r="B308" s="91" t="s">
        <v>507</v>
      </c>
      <c r="C308" s="23" t="s">
        <v>540</v>
      </c>
      <c r="D308" s="109">
        <v>0</v>
      </c>
      <c r="E308" s="55">
        <v>2384</v>
      </c>
      <c r="F308" s="56">
        <f t="shared" si="25"/>
        <v>2932.32</v>
      </c>
      <c r="G308" s="75">
        <f t="shared" si="26"/>
        <v>0</v>
      </c>
      <c r="J308" s="20">
        <v>0</v>
      </c>
    </row>
    <row r="309" spans="2:10" ht="12.75" customHeight="1" outlineLevel="1">
      <c r="B309" s="91" t="s">
        <v>537</v>
      </c>
      <c r="C309" s="23" t="s">
        <v>541</v>
      </c>
      <c r="D309" s="109"/>
      <c r="E309" s="55">
        <v>1789</v>
      </c>
      <c r="F309" s="56">
        <f>E309*1.23</f>
        <v>2200.47</v>
      </c>
      <c r="G309" s="75">
        <f>D309*E309</f>
        <v>0</v>
      </c>
      <c r="J309" s="20"/>
    </row>
    <row r="310" spans="2:10" ht="12.75" customHeight="1" outlineLevel="1">
      <c r="B310" s="91" t="s">
        <v>508</v>
      </c>
      <c r="C310" s="23" t="s">
        <v>659</v>
      </c>
      <c r="D310" s="109">
        <v>0</v>
      </c>
      <c r="E310" s="55">
        <v>3221</v>
      </c>
      <c r="F310" s="56">
        <f t="shared" si="25"/>
        <v>3961.83</v>
      </c>
      <c r="G310" s="75">
        <f t="shared" si="26"/>
        <v>0</v>
      </c>
      <c r="J310" s="20">
        <v>0</v>
      </c>
    </row>
    <row r="311" spans="2:10" ht="12.75" customHeight="1" outlineLevel="1">
      <c r="B311" s="91" t="s">
        <v>542</v>
      </c>
      <c r="C311" s="23" t="s">
        <v>660</v>
      </c>
      <c r="D311" s="109"/>
      <c r="E311" s="55">
        <v>949</v>
      </c>
      <c r="F311" s="56">
        <f>E311*1.23</f>
        <v>1167.27</v>
      </c>
      <c r="G311" s="75">
        <f>D311*E311</f>
        <v>0</v>
      </c>
      <c r="J311" s="20"/>
    </row>
    <row r="312" spans="2:10" ht="12.75" customHeight="1" outlineLevel="1">
      <c r="B312" s="91" t="s">
        <v>516</v>
      </c>
      <c r="C312" s="23" t="s">
        <v>517</v>
      </c>
      <c r="D312" s="109">
        <v>0</v>
      </c>
      <c r="E312" s="55">
        <v>885</v>
      </c>
      <c r="F312" s="56">
        <f t="shared" si="25"/>
        <v>1088.55</v>
      </c>
      <c r="G312" s="75">
        <f t="shared" si="26"/>
        <v>0</v>
      </c>
      <c r="J312" s="20">
        <v>0</v>
      </c>
    </row>
    <row r="313" spans="2:10" ht="12.75" customHeight="1" outlineLevel="1">
      <c r="B313" s="91" t="s">
        <v>409</v>
      </c>
      <c r="C313" s="23" t="s">
        <v>510</v>
      </c>
      <c r="D313" s="109">
        <v>0</v>
      </c>
      <c r="E313" s="55">
        <f>E108</f>
        <v>1384</v>
      </c>
      <c r="F313" s="56">
        <f t="shared" si="25"/>
        <v>1702.32</v>
      </c>
      <c r="G313" s="75">
        <f>D313*E313</f>
        <v>0</v>
      </c>
      <c r="J313" s="20">
        <v>0</v>
      </c>
    </row>
    <row r="314" spans="2:10" ht="12.75" customHeight="1" outlineLevel="1">
      <c r="B314" s="91" t="s">
        <v>15</v>
      </c>
      <c r="C314" s="23" t="s">
        <v>509</v>
      </c>
      <c r="D314" s="109">
        <v>0</v>
      </c>
      <c r="E314" s="55">
        <f>E109</f>
        <v>2854</v>
      </c>
      <c r="F314" s="56">
        <f t="shared" si="25"/>
        <v>3510.42</v>
      </c>
      <c r="G314" s="75">
        <f t="shared" si="26"/>
        <v>0</v>
      </c>
      <c r="J314" s="20">
        <v>0</v>
      </c>
    </row>
    <row r="315" spans="2:10" ht="13.5" customHeight="1" outlineLevel="1" thickBot="1">
      <c r="B315" s="16"/>
      <c r="C315" s="38"/>
      <c r="D315" s="114"/>
      <c r="E315" s="62"/>
      <c r="F315" s="90"/>
      <c r="G315" s="79"/>
      <c r="J315" s="86"/>
    </row>
    <row r="316" spans="2:10" ht="15.75" thickBot="1">
      <c r="B316" s="162" t="s">
        <v>503</v>
      </c>
      <c r="C316" s="163"/>
      <c r="D316" s="133">
        <f>funkcje!$B$67</f>
      </c>
      <c r="E316" s="127"/>
      <c r="F316" s="127"/>
      <c r="G316" s="128"/>
      <c r="J316" s="133">
        <f>funkcje!$B$67</f>
      </c>
    </row>
    <row r="317" spans="2:10" ht="12.75" customHeight="1" outlineLevel="1">
      <c r="B317" s="43"/>
      <c r="C317" s="92" t="s">
        <v>529</v>
      </c>
      <c r="D317" s="93">
        <v>0</v>
      </c>
      <c r="E317" s="57"/>
      <c r="F317" s="56"/>
      <c r="G317" s="75"/>
      <c r="J317" s="93">
        <v>0</v>
      </c>
    </row>
    <row r="318" spans="2:10" ht="12.75" customHeight="1" outlineLevel="1">
      <c r="B318" s="43" t="s">
        <v>567</v>
      </c>
      <c r="C318" s="44" t="s">
        <v>568</v>
      </c>
      <c r="D318" s="109">
        <v>0</v>
      </c>
      <c r="E318" s="57">
        <v>600</v>
      </c>
      <c r="F318" s="56">
        <f>E318*1.23</f>
        <v>738</v>
      </c>
      <c r="G318" s="75">
        <f aca="true" t="shared" si="27" ref="G318:G331">D318*E318</f>
        <v>0</v>
      </c>
      <c r="J318" s="20">
        <v>0</v>
      </c>
    </row>
    <row r="319" spans="2:10" ht="12.75" customHeight="1" outlineLevel="1">
      <c r="B319" s="43" t="s">
        <v>596</v>
      </c>
      <c r="C319" s="44" t="s">
        <v>569</v>
      </c>
      <c r="D319" s="109">
        <v>0</v>
      </c>
      <c r="E319" s="57">
        <v>640</v>
      </c>
      <c r="F319" s="56">
        <f aca="true" t="shared" si="28" ref="F319:F331">E319*1.23</f>
        <v>787.2</v>
      </c>
      <c r="G319" s="75">
        <f t="shared" si="27"/>
        <v>0</v>
      </c>
      <c r="J319" s="20">
        <v>0</v>
      </c>
    </row>
    <row r="320" spans="2:10" ht="12.75" customHeight="1" outlineLevel="1">
      <c r="B320" s="43" t="s">
        <v>571</v>
      </c>
      <c r="C320" s="44" t="s">
        <v>576</v>
      </c>
      <c r="D320" s="109">
        <v>0</v>
      </c>
      <c r="E320" s="57">
        <v>640</v>
      </c>
      <c r="F320" s="56">
        <f t="shared" si="28"/>
        <v>787.2</v>
      </c>
      <c r="G320" s="75">
        <f t="shared" si="27"/>
        <v>0</v>
      </c>
      <c r="J320" s="20">
        <v>0</v>
      </c>
    </row>
    <row r="321" spans="2:10" ht="12.75" customHeight="1" outlineLevel="1">
      <c r="B321" s="43" t="s">
        <v>570</v>
      </c>
      <c r="C321" s="44" t="s">
        <v>572</v>
      </c>
      <c r="D321" s="109">
        <v>0</v>
      </c>
      <c r="E321" s="57">
        <v>680</v>
      </c>
      <c r="F321" s="56">
        <f t="shared" si="28"/>
        <v>836.4</v>
      </c>
      <c r="G321" s="75">
        <f t="shared" si="27"/>
        <v>0</v>
      </c>
      <c r="J321" s="20">
        <v>0</v>
      </c>
    </row>
    <row r="322" spans="2:10" ht="12.75" customHeight="1" outlineLevel="1">
      <c r="B322" s="43" t="s">
        <v>573</v>
      </c>
      <c r="C322" s="44" t="s">
        <v>574</v>
      </c>
      <c r="D322" s="109">
        <v>0</v>
      </c>
      <c r="E322" s="57">
        <v>780</v>
      </c>
      <c r="F322" s="56">
        <f t="shared" si="28"/>
        <v>959.4</v>
      </c>
      <c r="G322" s="75">
        <f t="shared" si="27"/>
        <v>0</v>
      </c>
      <c r="J322" s="20">
        <v>0</v>
      </c>
    </row>
    <row r="323" spans="2:10" ht="12.75" customHeight="1" outlineLevel="1">
      <c r="B323" s="43" t="s">
        <v>575</v>
      </c>
      <c r="C323" s="44" t="s">
        <v>577</v>
      </c>
      <c r="D323" s="109">
        <v>0</v>
      </c>
      <c r="E323" s="57">
        <v>680</v>
      </c>
      <c r="F323" s="56">
        <f t="shared" si="28"/>
        <v>836.4</v>
      </c>
      <c r="G323" s="75">
        <f t="shared" si="27"/>
        <v>0</v>
      </c>
      <c r="J323" s="20">
        <v>0</v>
      </c>
    </row>
    <row r="324" spans="2:10" ht="12.75" customHeight="1" outlineLevel="1">
      <c r="B324" s="43" t="s">
        <v>578</v>
      </c>
      <c r="C324" s="44" t="s">
        <v>579</v>
      </c>
      <c r="D324" s="109">
        <v>0</v>
      </c>
      <c r="E324" s="57">
        <v>720</v>
      </c>
      <c r="F324" s="56">
        <f t="shared" si="28"/>
        <v>885.6</v>
      </c>
      <c r="G324" s="75">
        <f t="shared" si="27"/>
        <v>0</v>
      </c>
      <c r="J324" s="20">
        <v>0</v>
      </c>
    </row>
    <row r="325" spans="2:10" ht="12.75" customHeight="1" outlineLevel="1">
      <c r="B325" s="43" t="s">
        <v>580</v>
      </c>
      <c r="C325" s="44" t="s">
        <v>581</v>
      </c>
      <c r="D325" s="109">
        <v>0</v>
      </c>
      <c r="E325" s="57">
        <v>820</v>
      </c>
      <c r="F325" s="56">
        <f t="shared" si="28"/>
        <v>1008.6</v>
      </c>
      <c r="G325" s="75">
        <f t="shared" si="27"/>
        <v>0</v>
      </c>
      <c r="J325" s="20">
        <v>0</v>
      </c>
    </row>
    <row r="326" spans="2:10" ht="12.75" customHeight="1" outlineLevel="1">
      <c r="B326" s="43" t="s">
        <v>582</v>
      </c>
      <c r="C326" s="44" t="s">
        <v>583</v>
      </c>
      <c r="D326" s="109">
        <v>0</v>
      </c>
      <c r="E326" s="57">
        <v>820</v>
      </c>
      <c r="F326" s="56">
        <f t="shared" si="28"/>
        <v>1008.6</v>
      </c>
      <c r="G326" s="75">
        <f t="shared" si="27"/>
        <v>0</v>
      </c>
      <c r="J326" s="20">
        <v>0</v>
      </c>
    </row>
    <row r="327" spans="2:10" ht="12.75" customHeight="1" outlineLevel="1">
      <c r="B327" s="43" t="s">
        <v>584</v>
      </c>
      <c r="C327" s="44" t="s">
        <v>585</v>
      </c>
      <c r="D327" s="109">
        <v>0</v>
      </c>
      <c r="E327" s="57">
        <v>920</v>
      </c>
      <c r="F327" s="56">
        <f t="shared" si="28"/>
        <v>1131.6</v>
      </c>
      <c r="G327" s="75">
        <f t="shared" si="27"/>
        <v>0</v>
      </c>
      <c r="J327" s="20">
        <v>0</v>
      </c>
    </row>
    <row r="328" spans="2:10" ht="12.75" customHeight="1" outlineLevel="1">
      <c r="B328" s="43" t="s">
        <v>586</v>
      </c>
      <c r="C328" s="44" t="s">
        <v>590</v>
      </c>
      <c r="D328" s="109">
        <v>0</v>
      </c>
      <c r="E328" s="57">
        <v>820</v>
      </c>
      <c r="F328" s="56">
        <f t="shared" si="28"/>
        <v>1008.6</v>
      </c>
      <c r="G328" s="75">
        <f t="shared" si="27"/>
        <v>0</v>
      </c>
      <c r="J328" s="20">
        <v>0</v>
      </c>
    </row>
    <row r="329" spans="2:10" ht="12.75" customHeight="1" outlineLevel="1">
      <c r="B329" s="43" t="s">
        <v>587</v>
      </c>
      <c r="C329" s="44" t="s">
        <v>592</v>
      </c>
      <c r="D329" s="109">
        <v>0</v>
      </c>
      <c r="E329" s="57">
        <v>920</v>
      </c>
      <c r="F329" s="56">
        <f t="shared" si="28"/>
        <v>1131.6</v>
      </c>
      <c r="G329" s="75">
        <f t="shared" si="27"/>
        <v>0</v>
      </c>
      <c r="J329" s="20">
        <v>0</v>
      </c>
    </row>
    <row r="330" spans="2:10" ht="12.75" customHeight="1" outlineLevel="1">
      <c r="B330" s="43" t="s">
        <v>588</v>
      </c>
      <c r="C330" s="44" t="s">
        <v>591</v>
      </c>
      <c r="D330" s="109">
        <v>0</v>
      </c>
      <c r="E330" s="57">
        <v>920</v>
      </c>
      <c r="F330" s="56">
        <f t="shared" si="28"/>
        <v>1131.6</v>
      </c>
      <c r="G330" s="75">
        <f t="shared" si="27"/>
        <v>0</v>
      </c>
      <c r="J330" s="20">
        <v>0</v>
      </c>
    </row>
    <row r="331" spans="2:10" ht="12.75" customHeight="1" outlineLevel="1">
      <c r="B331" s="43" t="s">
        <v>589</v>
      </c>
      <c r="C331" s="44" t="s">
        <v>593</v>
      </c>
      <c r="D331" s="109">
        <v>0</v>
      </c>
      <c r="E331" s="57">
        <v>1020</v>
      </c>
      <c r="F331" s="56">
        <f t="shared" si="28"/>
        <v>1254.6</v>
      </c>
      <c r="G331" s="75">
        <f t="shared" si="27"/>
        <v>0</v>
      </c>
      <c r="J331" s="20">
        <v>0</v>
      </c>
    </row>
    <row r="332" spans="2:10" ht="12.75" customHeight="1" outlineLevel="1">
      <c r="B332" s="101" t="s">
        <v>597</v>
      </c>
      <c r="C332" s="102" t="s">
        <v>556</v>
      </c>
      <c r="D332" s="109">
        <v>0</v>
      </c>
      <c r="E332" s="55">
        <v>80</v>
      </c>
      <c r="F332" s="56">
        <f aca="true" t="shared" si="29" ref="F332:F340">E332*1.23</f>
        <v>98.4</v>
      </c>
      <c r="G332" s="75">
        <f aca="true" t="shared" si="30" ref="G332:G340">D332*E332</f>
        <v>0</v>
      </c>
      <c r="J332" s="20">
        <v>0</v>
      </c>
    </row>
    <row r="333" spans="2:10" ht="12.75" customHeight="1" outlineLevel="1">
      <c r="B333" s="101" t="s">
        <v>598</v>
      </c>
      <c r="C333" s="102" t="s">
        <v>557</v>
      </c>
      <c r="D333" s="109">
        <v>0</v>
      </c>
      <c r="E333" s="55">
        <v>90</v>
      </c>
      <c r="F333" s="56">
        <f t="shared" si="29"/>
        <v>110.7</v>
      </c>
      <c r="G333" s="75">
        <f t="shared" si="30"/>
        <v>0</v>
      </c>
      <c r="J333" s="20">
        <v>0</v>
      </c>
    </row>
    <row r="334" spans="2:10" ht="12.75" customHeight="1" outlineLevel="1">
      <c r="B334" s="101" t="s">
        <v>599</v>
      </c>
      <c r="C334" s="102" t="s">
        <v>601</v>
      </c>
      <c r="D334" s="109">
        <v>0</v>
      </c>
      <c r="E334" s="51">
        <v>150</v>
      </c>
      <c r="F334" s="56">
        <f t="shared" si="29"/>
        <v>184.5</v>
      </c>
      <c r="G334" s="75">
        <f t="shared" si="30"/>
        <v>0</v>
      </c>
      <c r="J334" s="20">
        <v>0</v>
      </c>
    </row>
    <row r="335" spans="2:10" ht="12.75" customHeight="1" outlineLevel="1">
      <c r="B335" s="101" t="s">
        <v>600</v>
      </c>
      <c r="C335" s="102" t="s">
        <v>602</v>
      </c>
      <c r="D335" s="109">
        <v>0</v>
      </c>
      <c r="E335" s="51">
        <v>160</v>
      </c>
      <c r="F335" s="56">
        <f t="shared" si="29"/>
        <v>196.8</v>
      </c>
      <c r="G335" s="75">
        <f t="shared" si="30"/>
        <v>0</v>
      </c>
      <c r="J335" s="20">
        <v>0</v>
      </c>
    </row>
    <row r="336" spans="2:10" ht="12.75" customHeight="1" outlineLevel="1">
      <c r="B336" s="18" t="s">
        <v>122</v>
      </c>
      <c r="C336" s="19" t="s">
        <v>126</v>
      </c>
      <c r="D336" s="109">
        <f>funkcje!$B$40</f>
        <v>0</v>
      </c>
      <c r="E336" s="51">
        <f>E53</f>
        <v>105</v>
      </c>
      <c r="F336" s="56">
        <f t="shared" si="29"/>
        <v>129.15</v>
      </c>
      <c r="G336" s="75">
        <f t="shared" si="30"/>
        <v>0</v>
      </c>
      <c r="J336" s="20">
        <f>funkcje!$B$40</f>
        <v>0</v>
      </c>
    </row>
    <row r="337" spans="2:10" ht="12.75" customHeight="1" outlineLevel="1">
      <c r="B337" s="18" t="s">
        <v>124</v>
      </c>
      <c r="C337" s="19" t="s">
        <v>128</v>
      </c>
      <c r="D337" s="109">
        <f>funkcje!$B$41</f>
        <v>0</v>
      </c>
      <c r="E337" s="51">
        <f>E55</f>
        <v>249</v>
      </c>
      <c r="F337" s="56">
        <f t="shared" si="29"/>
        <v>306.27</v>
      </c>
      <c r="G337" s="75">
        <f t="shared" si="30"/>
        <v>0</v>
      </c>
      <c r="J337" s="20">
        <f>funkcje!$B$41</f>
        <v>0</v>
      </c>
    </row>
    <row r="338" spans="2:10" ht="12.75" customHeight="1" outlineLevel="1">
      <c r="B338" s="18" t="s">
        <v>433</v>
      </c>
      <c r="C338" s="19" t="s">
        <v>432</v>
      </c>
      <c r="D338" s="109">
        <f>funkcje!$B$42</f>
        <v>0</v>
      </c>
      <c r="E338" s="51">
        <f>E56</f>
        <v>349</v>
      </c>
      <c r="F338" s="56">
        <f t="shared" si="29"/>
        <v>429.27</v>
      </c>
      <c r="G338" s="75">
        <f t="shared" si="30"/>
        <v>0</v>
      </c>
      <c r="J338" s="20">
        <f>funkcje!$B$42</f>
        <v>0</v>
      </c>
    </row>
    <row r="339" spans="2:10" ht="12.75" customHeight="1" outlineLevel="1">
      <c r="B339" s="18" t="s">
        <v>221</v>
      </c>
      <c r="C339" s="19" t="s">
        <v>222</v>
      </c>
      <c r="D339" s="109">
        <f>funkcje!$B$43</f>
        <v>0</v>
      </c>
      <c r="E339" s="51">
        <f>E57</f>
        <v>669</v>
      </c>
      <c r="F339" s="56">
        <f t="shared" si="29"/>
        <v>822.87</v>
      </c>
      <c r="G339" s="75">
        <f t="shared" si="30"/>
        <v>0</v>
      </c>
      <c r="J339" s="20">
        <f>funkcje!$B$43</f>
        <v>0</v>
      </c>
    </row>
    <row r="340" spans="2:10" ht="12.75" customHeight="1" outlineLevel="1">
      <c r="B340" s="18" t="s">
        <v>309</v>
      </c>
      <c r="C340" s="19" t="s">
        <v>310</v>
      </c>
      <c r="D340" s="109">
        <f>funkcje!$B$44</f>
        <v>0</v>
      </c>
      <c r="E340" s="51">
        <f>E59</f>
        <v>938</v>
      </c>
      <c r="F340" s="56">
        <f t="shared" si="29"/>
        <v>1153.74</v>
      </c>
      <c r="G340" s="75">
        <f t="shared" si="30"/>
        <v>0</v>
      </c>
      <c r="H340" s="67"/>
      <c r="J340" s="20">
        <f>funkcje!$B$44</f>
        <v>0</v>
      </c>
    </row>
    <row r="341" spans="2:10" ht="12.75" customHeight="1" outlineLevel="1">
      <c r="B341" s="16"/>
      <c r="C341" s="17"/>
      <c r="D341" s="114"/>
      <c r="E341" s="49"/>
      <c r="F341" s="99"/>
      <c r="G341" s="79"/>
      <c r="H341" s="67"/>
      <c r="J341" s="86"/>
    </row>
    <row r="342" spans="2:10" ht="13.5" customHeight="1" outlineLevel="1" thickBot="1">
      <c r="B342" s="140"/>
      <c r="C342" s="141"/>
      <c r="D342" s="142"/>
      <c r="E342" s="143"/>
      <c r="F342" s="144"/>
      <c r="G342" s="145"/>
      <c r="J342" s="142"/>
    </row>
    <row r="343" spans="4:10" ht="12.75">
      <c r="D343" s="8"/>
      <c r="J343" s="8"/>
    </row>
    <row r="344" spans="4:10" ht="12.75">
      <c r="D344" s="8"/>
      <c r="J344" s="8"/>
    </row>
    <row r="345" spans="2:11" ht="12.75">
      <c r="B345" s="129"/>
      <c r="C345" s="130" t="s">
        <v>551</v>
      </c>
      <c r="D345" s="170">
        <f>funkcje!$B$69</f>
        <v>0</v>
      </c>
      <c r="E345" s="170"/>
      <c r="J345" s="170">
        <f>funkcje!$B$69</f>
        <v>0</v>
      </c>
      <c r="K345" s="170"/>
    </row>
    <row r="346" ht="12.75">
      <c r="D346" s="8"/>
    </row>
    <row r="347" ht="12.75">
      <c r="D347" s="8"/>
    </row>
    <row r="348" ht="12.75">
      <c r="B348" s="5" t="s">
        <v>263</v>
      </c>
    </row>
    <row r="349" spans="2:3" ht="12.75">
      <c r="B349" s="168" t="s">
        <v>200</v>
      </c>
      <c r="C349" s="168"/>
    </row>
    <row r="350" spans="2:7" ht="12.75">
      <c r="B350" s="169"/>
      <c r="C350" s="169"/>
      <c r="D350" s="169"/>
      <c r="E350" s="169"/>
      <c r="F350" s="169"/>
      <c r="G350" s="169"/>
    </row>
    <row r="351" spans="2:7" ht="26.25" customHeight="1">
      <c r="B351" s="169"/>
      <c r="C351" s="169"/>
      <c r="D351" s="169"/>
      <c r="E351" s="169"/>
      <c r="F351" s="169"/>
      <c r="G351" s="169"/>
    </row>
    <row r="352" spans="2:7" ht="12.75">
      <c r="B352" s="169"/>
      <c r="C352" s="169"/>
      <c r="D352" s="169"/>
      <c r="E352" s="169"/>
      <c r="F352" s="169"/>
      <c r="G352" s="169"/>
    </row>
  </sheetData>
  <sheetProtection password="D559" sheet="1" objects="1" scenarios="1"/>
  <autoFilter ref="D29:D342"/>
  <mergeCells count="43">
    <mergeCell ref="F5:G5"/>
    <mergeCell ref="B305:C305"/>
    <mergeCell ref="B236:C236"/>
    <mergeCell ref="B246:C246"/>
    <mergeCell ref="E25:F25"/>
    <mergeCell ref="E26:F26"/>
    <mergeCell ref="E27:F27"/>
    <mergeCell ref="D6:E6"/>
    <mergeCell ref="F6:G6"/>
    <mergeCell ref="B22:G22"/>
    <mergeCell ref="J345:K345"/>
    <mergeCell ref="B152:C152"/>
    <mergeCell ref="B164:C164"/>
    <mergeCell ref="B116:C116"/>
    <mergeCell ref="B217:C217"/>
    <mergeCell ref="B213:C213"/>
    <mergeCell ref="B316:C316"/>
    <mergeCell ref="B273:C273"/>
    <mergeCell ref="B349:C349"/>
    <mergeCell ref="B352:G352"/>
    <mergeCell ref="B351:G351"/>
    <mergeCell ref="B350:G350"/>
    <mergeCell ref="B229:C229"/>
    <mergeCell ref="B175:C175"/>
    <mergeCell ref="B176:C176"/>
    <mergeCell ref="D345:E345"/>
    <mergeCell ref="B19:C20"/>
    <mergeCell ref="B284:C284"/>
    <mergeCell ref="B30:C30"/>
    <mergeCell ref="B52:C52"/>
    <mergeCell ref="D9:E9"/>
    <mergeCell ref="E23:F23"/>
    <mergeCell ref="E24:F24"/>
    <mergeCell ref="D8:E8"/>
    <mergeCell ref="D7:E7"/>
    <mergeCell ref="F7:G7"/>
    <mergeCell ref="B144:C144"/>
    <mergeCell ref="D1:E1"/>
    <mergeCell ref="D3:E3"/>
    <mergeCell ref="F3:G3"/>
    <mergeCell ref="D4:E4"/>
    <mergeCell ref="F4:G4"/>
    <mergeCell ref="D5:E5"/>
  </mergeCells>
  <hyperlinks>
    <hyperlink ref="E8:G8" r:id="rId1" display="http://www.siemens.pl/cerberuspro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1" r:id="rId3"/>
  <headerFooter alignWithMargins="0">
    <oddFooter xml:space="preserve">&amp;LUnrestricted </oddFooter>
    <evenFooter xml:space="preserve">&amp;LUnrestricted </evenFooter>
    <firstFooter xml:space="preserve">&amp;LUnrestricted </first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D72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6.140625" style="0" bestFit="1" customWidth="1"/>
    <col min="2" max="2" width="11.00390625" style="0" customWidth="1"/>
    <col min="3" max="3" width="15.28125" style="0" customWidth="1"/>
  </cols>
  <sheetData>
    <row r="2" spans="1:2" ht="12.75">
      <c r="A2" t="s">
        <v>260</v>
      </c>
      <c r="B2" s="1">
        <f>SUM('Cerberus PRO'!D45)</f>
        <v>0</v>
      </c>
    </row>
    <row r="3" spans="1:3" ht="12.75">
      <c r="A3" t="s">
        <v>242</v>
      </c>
      <c r="B3" s="1">
        <f>IF(SUM('Cerberus PRO'!D37:D45)&gt;=2,IF(SUM('Cerberus PRO'!D37:D45)=2,IF(('Cerberus PRO'!D45=1),SUM('Cerberus PRO'!D37:D45),SUM('Cerberus PRO'!D37:D45)+1),SUM('Cerberus PRO'!D37:D45)+1),0)</f>
        <v>0</v>
      </c>
      <c r="C3" t="s">
        <v>248</v>
      </c>
    </row>
    <row r="4" spans="1:2" ht="12.75">
      <c r="A4" s="46" t="s">
        <v>620</v>
      </c>
      <c r="B4" s="1">
        <f>SUM('Cerberus PRO'!D60,'Cerberus PRO'!D61)/2</f>
        <v>0</v>
      </c>
    </row>
    <row r="5" spans="1:2" ht="12.75">
      <c r="A5" s="46" t="s">
        <v>621</v>
      </c>
      <c r="B5" s="1">
        <f>SUM('Cerberus PRO'!D59,'Cerberus PRO'!D60,'Cerberus PRO'!D61)/2</f>
        <v>0</v>
      </c>
    </row>
    <row r="6" spans="1:2" ht="12.75">
      <c r="A6" t="s">
        <v>249</v>
      </c>
      <c r="B6" s="1">
        <f>SUM('Cerberus PRO'!D91)</f>
        <v>0</v>
      </c>
    </row>
    <row r="7" spans="1:2" ht="12.75">
      <c r="A7" t="s">
        <v>246</v>
      </c>
      <c r="B7" s="1">
        <f>SUM('Cerberus PRO'!D117:D122)</f>
        <v>0</v>
      </c>
    </row>
    <row r="8" spans="1:2" ht="12.75">
      <c r="A8" t="s">
        <v>287</v>
      </c>
      <c r="B8" s="1">
        <f>SUM('Cerberus PRO'!D135)</f>
        <v>0</v>
      </c>
    </row>
    <row r="9" spans="1:2" ht="12.75">
      <c r="A9" t="s">
        <v>247</v>
      </c>
      <c r="B9" s="1">
        <f>SUM('Cerberus PRO'!D153)</f>
        <v>0</v>
      </c>
    </row>
    <row r="10" spans="1:2" ht="12.75">
      <c r="A10" t="s">
        <v>243</v>
      </c>
      <c r="B10" s="1">
        <f>SUM('Cerberus PRO'!D157)</f>
        <v>0</v>
      </c>
    </row>
    <row r="11" spans="1:2" ht="12.75">
      <c r="A11" s="46" t="s">
        <v>334</v>
      </c>
      <c r="B11" s="1">
        <f>SUM('Cerberus PRO'!D146)</f>
        <v>0</v>
      </c>
    </row>
    <row r="12" spans="1:2" ht="12.75">
      <c r="A12" s="46" t="s">
        <v>335</v>
      </c>
      <c r="B12" s="1">
        <f>SUM('Cerberus PRO'!D145,'Cerberus PRO'!D146,'Cerberus PRO'!D148)</f>
        <v>0</v>
      </c>
    </row>
    <row r="13" spans="1:3" ht="12.75">
      <c r="A13" t="s">
        <v>250</v>
      </c>
      <c r="B13" s="1">
        <f>ROUND(SUM('Cerberus PRO'!D153)*0.1,0)</f>
        <v>0</v>
      </c>
      <c r="C13" t="s">
        <v>275</v>
      </c>
    </row>
    <row r="14" spans="1:3" ht="12.75">
      <c r="A14" t="s">
        <v>251</v>
      </c>
      <c r="B14" s="1">
        <f>ROUND(SUM('Cerberus PRO'!D157)*0.1,0)</f>
        <v>0</v>
      </c>
      <c r="C14" t="s">
        <v>275</v>
      </c>
    </row>
    <row r="15" spans="1:2" ht="12.75">
      <c r="A15" s="46" t="s">
        <v>424</v>
      </c>
      <c r="B15" s="1">
        <f>SUM(SUM('Cerberus PRO'!D172))</f>
        <v>0</v>
      </c>
    </row>
    <row r="16" spans="1:2" ht="12.75">
      <c r="A16" t="s">
        <v>241</v>
      </c>
      <c r="B16" s="1">
        <f>SUM('Cerberus PRO'!D165:D170)</f>
        <v>0</v>
      </c>
    </row>
    <row r="17" spans="1:2" ht="12.75">
      <c r="A17" s="46" t="s">
        <v>423</v>
      </c>
      <c r="B17" s="1">
        <f>SUM('Cerberus PRO'!D148)</f>
        <v>0</v>
      </c>
    </row>
    <row r="18" spans="1:2" ht="12.75">
      <c r="A18" t="s">
        <v>244</v>
      </c>
      <c r="B18" s="1">
        <f>SUM('Cerberus PRO'!D183:D184)</f>
        <v>0</v>
      </c>
    </row>
    <row r="19" spans="1:2" ht="12.75">
      <c r="A19" s="46" t="s">
        <v>619</v>
      </c>
      <c r="B19" s="1">
        <f>SUM('Cerberus PRO'!D177:D180)</f>
        <v>0</v>
      </c>
    </row>
    <row r="20" spans="1:2" ht="12.75">
      <c r="A20" s="46" t="s">
        <v>426</v>
      </c>
      <c r="B20" s="1">
        <f>SUM('Cerberus PRO'!D194:D198,'Cerberus PRO'!D200:D207,'Cerberus PRO'!D214:D215)</f>
        <v>0</v>
      </c>
    </row>
    <row r="21" spans="1:2" ht="12.75">
      <c r="A21" t="s">
        <v>245</v>
      </c>
      <c r="B21" s="1">
        <f>SUM('Cerberus PRO'!D218)</f>
        <v>0</v>
      </c>
    </row>
    <row r="22" spans="1:2" ht="12.75">
      <c r="A22" t="s">
        <v>264</v>
      </c>
      <c r="B22">
        <f>SUM('Cerberus PRO'!D230)</f>
        <v>0</v>
      </c>
    </row>
    <row r="23" spans="1:2" ht="12.75">
      <c r="A23" t="s">
        <v>466</v>
      </c>
      <c r="B23">
        <f>'Cerberus PRO'!D237</f>
        <v>0</v>
      </c>
    </row>
    <row r="24" spans="1:2" ht="12.75">
      <c r="A24" t="s">
        <v>265</v>
      </c>
      <c r="B24">
        <f>SUM('Cerberus PRO'!D243)</f>
        <v>0</v>
      </c>
    </row>
    <row r="25" spans="1:2" ht="12.75">
      <c r="A25" s="46" t="s">
        <v>399</v>
      </c>
      <c r="B25">
        <f>SUM('Cerberus PRO'!D249)</f>
        <v>0</v>
      </c>
    </row>
    <row r="26" spans="1:2" ht="12.75">
      <c r="A26" t="s">
        <v>266</v>
      </c>
      <c r="B26">
        <f>SUM('Cerberus PRO'!D256)</f>
        <v>0</v>
      </c>
    </row>
    <row r="27" spans="1:2" ht="12.75">
      <c r="A27" t="s">
        <v>267</v>
      </c>
      <c r="B27">
        <f>SUM('Cerberus PRO'!D258)</f>
        <v>0</v>
      </c>
    </row>
    <row r="28" spans="1:2" ht="12.75">
      <c r="A28" s="46" t="s">
        <v>394</v>
      </c>
      <c r="B28">
        <f>SUM('Cerberus PRO'!D247)</f>
        <v>0</v>
      </c>
    </row>
    <row r="29" ht="12.75">
      <c r="A29" t="s">
        <v>268</v>
      </c>
    </row>
    <row r="30" spans="1:2" ht="12.75">
      <c r="A30" s="46" t="s">
        <v>393</v>
      </c>
      <c r="B30">
        <f>SUM('Cerberus PRO'!D249)</f>
        <v>0</v>
      </c>
    </row>
    <row r="31" spans="1:2" ht="12.75">
      <c r="A31" t="s">
        <v>269</v>
      </c>
      <c r="B31">
        <f>SUM('Cerberus PRO'!D262)</f>
        <v>0</v>
      </c>
    </row>
    <row r="32" spans="1:2" ht="12.75">
      <c r="A32" t="s">
        <v>270</v>
      </c>
      <c r="B32">
        <f>SUM('Cerberus PRO'!D268)</f>
        <v>0</v>
      </c>
    </row>
    <row r="33" spans="1:2" ht="12.75">
      <c r="A33" s="46" t="s">
        <v>564</v>
      </c>
      <c r="B33">
        <f>SUM('Cerberus PRO'!D256)*2</f>
        <v>0</v>
      </c>
    </row>
    <row r="34" spans="1:2" ht="12.75">
      <c r="A34" t="s">
        <v>299</v>
      </c>
      <c r="B34">
        <f>SUM('Cerberus PRO'!D274:D275)</f>
        <v>0</v>
      </c>
    </row>
    <row r="35" spans="1:2" ht="12.75">
      <c r="A35" s="46" t="s">
        <v>461</v>
      </c>
      <c r="B35">
        <f>SUM('Cerberus PRO'!D279)</f>
        <v>0</v>
      </c>
    </row>
    <row r="36" spans="1:2" ht="12.75">
      <c r="A36" s="46" t="s">
        <v>462</v>
      </c>
      <c r="B36">
        <f>2*SUM('Cerberus PRO'!D280)</f>
        <v>0</v>
      </c>
    </row>
    <row r="37" spans="1:2" ht="12.75">
      <c r="A37" s="46" t="s">
        <v>463</v>
      </c>
      <c r="B37">
        <f>SUM('Cerberus PRO'!D281)</f>
        <v>0</v>
      </c>
    </row>
    <row r="38" spans="1:2" ht="12.75">
      <c r="A38" s="46" t="s">
        <v>618</v>
      </c>
      <c r="B38">
        <f>SUM('Cerberus PRO'!D274,'Cerberus PRO'!D275)</f>
        <v>0</v>
      </c>
    </row>
    <row r="39" ht="12.75">
      <c r="A39" t="s">
        <v>252</v>
      </c>
    </row>
    <row r="40" spans="1:2" ht="12.75">
      <c r="A40" t="s">
        <v>594</v>
      </c>
      <c r="B40">
        <f>2*SUM('Cerberus PRO'!D318,'Cerberus PRO'!D320,'Cerberus PRO'!D323)</f>
        <v>0</v>
      </c>
    </row>
    <row r="41" spans="1:2" ht="12.75">
      <c r="A41" t="s">
        <v>253</v>
      </c>
      <c r="B41">
        <f>2*SUM('Cerberus PRO'!D319,'Cerberus PRO'!D321,'Cerberus PRO'!D324,'Cerberus PRO'!D328)</f>
        <v>0</v>
      </c>
    </row>
    <row r="42" spans="1:2" ht="12.75">
      <c r="A42" t="s">
        <v>254</v>
      </c>
      <c r="B42">
        <f>2*SUM('Cerberus PRO'!D322,'Cerberus PRO'!D325,'Cerberus PRO'!D329)</f>
        <v>0</v>
      </c>
    </row>
    <row r="43" spans="1:2" ht="12.75">
      <c r="A43" t="s">
        <v>255</v>
      </c>
      <c r="B43">
        <f>2*SUM('Cerberus PRO'!D326,'Cerberus PRO'!D330)</f>
        <v>0</v>
      </c>
    </row>
    <row r="44" spans="1:2" ht="12.75">
      <c r="A44" t="s">
        <v>595</v>
      </c>
      <c r="B44">
        <f>2*SUM('Cerberus PRO'!D327,'Cerberus PRO'!D331)</f>
        <v>0</v>
      </c>
    </row>
    <row r="45" spans="1:2" ht="12.75">
      <c r="A45" t="s">
        <v>256</v>
      </c>
      <c r="B45">
        <f>SUM(wszystko)</f>
        <v>0</v>
      </c>
    </row>
    <row r="46" spans="1:2" ht="12.75">
      <c r="A46" t="s">
        <v>257</v>
      </c>
      <c r="B46">
        <f>B45*1.23</f>
        <v>0</v>
      </c>
    </row>
    <row r="47" spans="1:2" ht="12.75">
      <c r="A47" t="s">
        <v>258</v>
      </c>
      <c r="B47">
        <f>SUM(centrale,czujki,ROP,moduły,czujki_spec,sygnalizatory,testery,ASD,czesci_zamienne)*(1-'Cerberus PRO'!G25)+SUM(sygnW2)+SUM(Pulsar)*(1-'Cerberus PRO'!D317)</f>
        <v>0</v>
      </c>
    </row>
    <row r="48" spans="1:2" ht="12.75">
      <c r="A48" t="s">
        <v>259</v>
      </c>
      <c r="B48">
        <f>B47*1.23</f>
        <v>0</v>
      </c>
    </row>
    <row r="50" ht="12.75">
      <c r="A50" t="s">
        <v>283</v>
      </c>
    </row>
    <row r="51" spans="1:2" ht="12.75">
      <c r="A51" t="s">
        <v>284</v>
      </c>
      <c r="B51">
        <f>IF(SUM('Cerberus PRO'!D31:D50)&gt;0,1,"")</f>
      </c>
    </row>
    <row r="52" spans="1:2" ht="12.75">
      <c r="A52" t="s">
        <v>285</v>
      </c>
      <c r="B52">
        <f>IF(SUM('Cerberus PRO'!D53:D114)&gt;0,1,"")</f>
      </c>
    </row>
    <row r="53" spans="1:2" ht="12.75">
      <c r="A53" t="s">
        <v>26</v>
      </c>
      <c r="B53">
        <f>IF(SUM('Cerberus PRO'!D117:D142)&gt;0,1,"")</f>
      </c>
    </row>
    <row r="54" spans="1:2" ht="12.75">
      <c r="A54" s="46" t="s">
        <v>565</v>
      </c>
      <c r="B54">
        <f>IF(SUM('Cerberus PRO'!D145:D150)&gt;0,1,"")</f>
      </c>
    </row>
    <row r="55" spans="1:2" ht="12.75">
      <c r="A55" t="s">
        <v>286</v>
      </c>
      <c r="B55">
        <f>IF(SUM('Cerberus PRO'!D153:D162)&gt;0,1,"")</f>
      </c>
    </row>
    <row r="56" spans="1:2" ht="12.75">
      <c r="A56" t="s">
        <v>43</v>
      </c>
      <c r="B56">
        <f>IF(SUM('Cerberus PRO'!D165:D173)&gt;0,1,"")</f>
      </c>
    </row>
    <row r="57" spans="1:2" ht="12.75">
      <c r="A57" t="s">
        <v>114</v>
      </c>
      <c r="B57">
        <f>IF(SUM('Cerberus PRO'!D176,'Cerberus PRO'!D213)&gt;0,1,"")</f>
      </c>
    </row>
    <row r="58" spans="1:2" ht="12.75">
      <c r="A58" s="2" t="s">
        <v>115</v>
      </c>
      <c r="B58">
        <f>IF(SUM('Cerberus PRO'!D177:D210)&gt;0,1,"")</f>
      </c>
    </row>
    <row r="59" spans="1:2" ht="12.75">
      <c r="A59" s="2" t="s">
        <v>116</v>
      </c>
      <c r="B59">
        <f>IF(SUM('Cerberus PRO'!D214:D215)&gt;0,1,"")</f>
      </c>
    </row>
    <row r="60" spans="1:2" ht="12.75">
      <c r="A60" t="s">
        <v>50</v>
      </c>
      <c r="B60">
        <f>IF(SUM('Cerberus PRO'!D218:D227)&gt;0,1,"")</f>
      </c>
    </row>
    <row r="61" spans="1:2" ht="12.75">
      <c r="A61" t="s">
        <v>66</v>
      </c>
      <c r="B61">
        <f>IF(SUM('Cerberus PRO'!D230:D234)&gt;0,1,"")</f>
      </c>
    </row>
    <row r="62" spans="1:2" ht="12.75">
      <c r="A62" t="s">
        <v>75</v>
      </c>
      <c r="B62">
        <f>IF(SUM('Cerberus PRO'!D237:D244)&gt;0,1,"")</f>
      </c>
    </row>
    <row r="63" spans="1:2" ht="12.75">
      <c r="A63" t="s">
        <v>130</v>
      </c>
      <c r="B63">
        <f>IF(SUM('Cerberus PRO'!D247:D271)&gt;0,1,"")</f>
      </c>
    </row>
    <row r="64" spans="1:2" ht="12.75">
      <c r="A64" s="46" t="s">
        <v>562</v>
      </c>
      <c r="B64">
        <f>SUM('Cerberus PRO'!D247)</f>
        <v>0</v>
      </c>
    </row>
    <row r="65" spans="1:2" ht="12.75">
      <c r="A65" t="s">
        <v>98</v>
      </c>
      <c r="B65">
        <f>IF(SUM('Cerberus PRO'!D285:D303)&gt;0,1,"")</f>
      </c>
    </row>
    <row r="66" spans="1:2" ht="12.75">
      <c r="A66" s="46" t="s">
        <v>352</v>
      </c>
      <c r="B66">
        <f>IF(SUM('Cerberus PRO'!D274:D282)&gt;0,1,"")</f>
      </c>
    </row>
    <row r="67" spans="1:2" ht="12.75">
      <c r="A67" t="s">
        <v>503</v>
      </c>
      <c r="B67">
        <f>IF(SUM('Cerberus PRO'!D317:D340)&gt;0,1,"")</f>
      </c>
    </row>
    <row r="68" spans="1:2" ht="12.75">
      <c r="A68" t="s">
        <v>504</v>
      </c>
      <c r="B68">
        <f>IF(SUM('Cerberus PRO'!D306:D314)&gt;0,1,"")</f>
      </c>
    </row>
    <row r="69" spans="1:4" ht="12.75">
      <c r="A69" s="74" t="s">
        <v>552</v>
      </c>
      <c r="B69" s="1">
        <f>SUM('Cerberus PRO'!D117:D122,'Cerberus PRO'!D146,'Cerberus PRO'!D148,'Cerberus PRO'!D153,'Cerberus PRO'!D157,'Cerberus PRO'!D165,('Cerberus PRO'!D166*2),('Cerberus PRO'!D167*4),('Cerberus PRO'!D168*8),'Cerberus PRO'!D169,('Cerberus PRO'!D170*2),'Cerberus PRO'!D218,'Cerberus PRO'!D230,'Cerberus PRO'!D243,'Cerberus PRO'!D249,'Cerberus PRO'!D255,('Cerberus PRO'!D256*2),'Cerberus PRO'!D274:D275,'Cerberus PRO'!D281)</f>
        <v>0</v>
      </c>
      <c r="C69" s="74" t="s">
        <v>553</v>
      </c>
      <c r="D69">
        <v>1</v>
      </c>
    </row>
    <row r="70" spans="3:4" ht="12.75">
      <c r="C70" s="74" t="s">
        <v>554</v>
      </c>
      <c r="D70">
        <v>1</v>
      </c>
    </row>
    <row r="72" ht="12.75">
      <c r="A72" s="46" t="s">
        <v>563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 xml:space="preserve">&amp;LUnrestricted </oddFooter>
    <evenFooter xml:space="preserve">&amp;LUnrestricted </evenFooter>
    <firstFooter xml:space="preserve">&amp;LUnrestricted 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C94"/>
  <sheetViews>
    <sheetView zoomScalePageLayoutView="0" workbookViewId="0" topLeftCell="A59">
      <selection activeCell="A95" sqref="A95"/>
    </sheetView>
  </sheetViews>
  <sheetFormatPr defaultColWidth="9.140625" defaultRowHeight="12.75"/>
  <cols>
    <col min="1" max="1" width="10.140625" style="0" bestFit="1" customWidth="1"/>
  </cols>
  <sheetData>
    <row r="1" ht="12.75">
      <c r="A1" t="s">
        <v>353</v>
      </c>
    </row>
    <row r="2" spans="1:3" ht="12.75">
      <c r="A2" s="182" t="s">
        <v>354</v>
      </c>
      <c r="B2" s="182"/>
      <c r="C2" s="182"/>
    </row>
    <row r="3" ht="12.75">
      <c r="B3" s="46" t="s">
        <v>366</v>
      </c>
    </row>
    <row r="4" spans="1:3" ht="12.75">
      <c r="A4" s="183" t="s">
        <v>355</v>
      </c>
      <c r="B4" s="183"/>
      <c r="C4" s="183"/>
    </row>
    <row r="5" ht="12.75">
      <c r="B5" t="s">
        <v>356</v>
      </c>
    </row>
    <row r="7" ht="12.75">
      <c r="A7" t="s">
        <v>337</v>
      </c>
    </row>
    <row r="8" spans="1:3" ht="12.75">
      <c r="A8" s="183" t="s">
        <v>338</v>
      </c>
      <c r="B8" s="183"/>
      <c r="C8" s="183"/>
    </row>
    <row r="9" ht="12.75">
      <c r="B9" t="s">
        <v>339</v>
      </c>
    </row>
    <row r="10" ht="12.75">
      <c r="B10" t="s">
        <v>107</v>
      </c>
    </row>
    <row r="12" spans="1:3" ht="12.75">
      <c r="A12" s="180" t="s">
        <v>340</v>
      </c>
      <c r="B12" s="180"/>
      <c r="C12" s="180"/>
    </row>
    <row r="13" ht="12.75">
      <c r="B13" t="s">
        <v>341</v>
      </c>
    </row>
    <row r="14" ht="12.75">
      <c r="B14" t="s">
        <v>344</v>
      </c>
    </row>
    <row r="15" ht="12.75">
      <c r="B15" t="s">
        <v>346</v>
      </c>
    </row>
    <row r="17" spans="1:3" ht="12.75">
      <c r="A17" s="181" t="s">
        <v>347</v>
      </c>
      <c r="B17" s="181"/>
      <c r="C17" s="181"/>
    </row>
    <row r="18" ht="12.75">
      <c r="B18" t="s">
        <v>348</v>
      </c>
    </row>
    <row r="20" spans="1:3" ht="12.75">
      <c r="A20" s="184" t="s">
        <v>349</v>
      </c>
      <c r="B20" s="184"/>
      <c r="C20" s="184"/>
    </row>
    <row r="21" ht="12.75">
      <c r="B21" t="s">
        <v>350</v>
      </c>
    </row>
    <row r="23" ht="12.75">
      <c r="A23" s="71">
        <v>42401</v>
      </c>
    </row>
    <row r="24" spans="1:3" ht="12.75">
      <c r="A24" s="182" t="s">
        <v>354</v>
      </c>
      <c r="B24" s="182"/>
      <c r="C24" s="182"/>
    </row>
    <row r="25" ht="12.75">
      <c r="A25" s="46" t="s">
        <v>427</v>
      </c>
    </row>
    <row r="26" ht="12.75">
      <c r="A26" s="46" t="s">
        <v>428</v>
      </c>
    </row>
    <row r="27" spans="1:3" ht="12.75">
      <c r="A27" s="183" t="s">
        <v>338</v>
      </c>
      <c r="B27" s="183"/>
      <c r="C27" s="183"/>
    </row>
    <row r="28" ht="12.75">
      <c r="A28" s="46" t="s">
        <v>429</v>
      </c>
    </row>
    <row r="29" spans="1:3" ht="12.75">
      <c r="A29" s="181" t="s">
        <v>347</v>
      </c>
      <c r="B29" s="181"/>
      <c r="C29" s="181"/>
    </row>
    <row r="30" ht="12.75">
      <c r="A30" s="72" t="s">
        <v>430</v>
      </c>
    </row>
    <row r="32" ht="12.75">
      <c r="A32" s="71">
        <v>42505</v>
      </c>
    </row>
    <row r="33" spans="1:3" ht="12.75">
      <c r="A33" s="182" t="s">
        <v>354</v>
      </c>
      <c r="B33" s="182"/>
      <c r="C33" s="182"/>
    </row>
    <row r="34" spans="2:3" ht="12.75">
      <c r="B34" t="s">
        <v>434</v>
      </c>
      <c r="C34" t="s">
        <v>437</v>
      </c>
    </row>
    <row r="35" spans="1:3" ht="12.75">
      <c r="A35" s="180" t="s">
        <v>340</v>
      </c>
      <c r="B35" s="180"/>
      <c r="C35" s="180"/>
    </row>
    <row r="36" spans="2:3" ht="12.75">
      <c r="B36" t="s">
        <v>433</v>
      </c>
      <c r="C36" t="s">
        <v>436</v>
      </c>
    </row>
    <row r="37" spans="2:3" ht="12.75">
      <c r="B37" t="s">
        <v>438</v>
      </c>
      <c r="C37" t="s">
        <v>439</v>
      </c>
    </row>
    <row r="39" ht="12.75">
      <c r="A39" s="71">
        <v>42734</v>
      </c>
    </row>
    <row r="40" spans="1:3" ht="12.75">
      <c r="A40" s="182" t="s">
        <v>354</v>
      </c>
      <c r="B40" s="182"/>
      <c r="C40" s="182"/>
    </row>
    <row r="41" ht="12.75">
      <c r="A41" s="74" t="s">
        <v>440</v>
      </c>
    </row>
    <row r="42" ht="12.75">
      <c r="A42" s="74" t="s">
        <v>447</v>
      </c>
    </row>
    <row r="44" ht="12.75">
      <c r="A44" s="71">
        <v>42890</v>
      </c>
    </row>
    <row r="45" spans="1:3" ht="12.75">
      <c r="A45" s="180" t="s">
        <v>340</v>
      </c>
      <c r="B45" s="180"/>
      <c r="C45" s="180"/>
    </row>
    <row r="46" spans="2:3" ht="12.75">
      <c r="B46" t="s">
        <v>448</v>
      </c>
      <c r="C46" t="s">
        <v>449</v>
      </c>
    </row>
    <row r="47" spans="2:3" ht="12.75">
      <c r="B47" t="s">
        <v>452</v>
      </c>
      <c r="C47" t="s">
        <v>453</v>
      </c>
    </row>
    <row r="49" spans="1:3" ht="12.75">
      <c r="A49" s="181" t="s">
        <v>347</v>
      </c>
      <c r="B49" s="181"/>
      <c r="C49" s="181"/>
    </row>
    <row r="50" ht="12.75">
      <c r="B50" t="s">
        <v>450</v>
      </c>
    </row>
    <row r="52" spans="1:3" ht="12.75">
      <c r="A52" s="182" t="s">
        <v>354</v>
      </c>
      <c r="B52" s="182"/>
      <c r="C52" s="182"/>
    </row>
    <row r="53" ht="12.75">
      <c r="B53" t="s">
        <v>451</v>
      </c>
    </row>
    <row r="54" ht="12.75">
      <c r="B54" t="s">
        <v>471</v>
      </c>
    </row>
    <row r="56" spans="1:3" ht="12.75">
      <c r="A56" s="183" t="s">
        <v>338</v>
      </c>
      <c r="B56" s="183"/>
      <c r="C56" s="183"/>
    </row>
    <row r="57" ht="12.75">
      <c r="B57" t="s">
        <v>472</v>
      </c>
    </row>
    <row r="58" ht="12.75">
      <c r="B58" t="s">
        <v>473</v>
      </c>
    </row>
    <row r="60" ht="12.75">
      <c r="A60" s="71">
        <v>43051</v>
      </c>
    </row>
    <row r="61" spans="1:3" ht="12.75">
      <c r="A61" s="182" t="s">
        <v>354</v>
      </c>
      <c r="B61" s="182"/>
      <c r="C61" s="182"/>
    </row>
    <row r="62" ht="12.75">
      <c r="B62" t="s">
        <v>530</v>
      </c>
    </row>
    <row r="63" ht="12.75">
      <c r="B63" t="s">
        <v>482</v>
      </c>
    </row>
    <row r="64" ht="12.75">
      <c r="B64" t="s">
        <v>483</v>
      </c>
    </row>
    <row r="65" ht="12.75">
      <c r="B65" t="s">
        <v>486</v>
      </c>
    </row>
    <row r="66" ht="12.75">
      <c r="B66" t="s">
        <v>487</v>
      </c>
    </row>
    <row r="67" ht="12.75">
      <c r="B67" t="s">
        <v>497</v>
      </c>
    </row>
    <row r="68" ht="12.75">
      <c r="B68" t="s">
        <v>494</v>
      </c>
    </row>
    <row r="69" ht="12.75">
      <c r="B69" t="s">
        <v>499</v>
      </c>
    </row>
    <row r="70" ht="12.75">
      <c r="B70" t="s">
        <v>500</v>
      </c>
    </row>
    <row r="71" ht="12.75">
      <c r="B71" t="s">
        <v>533</v>
      </c>
    </row>
    <row r="72" ht="12.75">
      <c r="B72" t="s">
        <v>536</v>
      </c>
    </row>
    <row r="74" spans="1:3" ht="12.75">
      <c r="A74" s="181" t="s">
        <v>347</v>
      </c>
      <c r="B74" s="181"/>
      <c r="C74" s="181"/>
    </row>
    <row r="75" ht="12.75">
      <c r="B75" t="s">
        <v>531</v>
      </c>
    </row>
    <row r="76" ht="12.75">
      <c r="B76" t="s">
        <v>532</v>
      </c>
    </row>
    <row r="78" spans="1:3" ht="12.75">
      <c r="A78" s="183" t="s">
        <v>338</v>
      </c>
      <c r="B78" s="183"/>
      <c r="C78" s="183"/>
    </row>
    <row r="79" ht="12.75">
      <c r="B79" t="s">
        <v>534</v>
      </c>
    </row>
    <row r="80" ht="12.75">
      <c r="B80" t="s">
        <v>535</v>
      </c>
    </row>
    <row r="82" ht="12.75">
      <c r="A82" s="71">
        <v>43833</v>
      </c>
    </row>
    <row r="83" spans="1:3" ht="12.75">
      <c r="A83" s="182" t="s">
        <v>354</v>
      </c>
      <c r="B83" s="182"/>
      <c r="C83" s="182"/>
    </row>
    <row r="84" ht="12.75">
      <c r="B84" t="s">
        <v>606</v>
      </c>
    </row>
    <row r="85" ht="12.75">
      <c r="B85" t="s">
        <v>608</v>
      </c>
    </row>
    <row r="86" ht="12.75">
      <c r="B86" t="s">
        <v>609</v>
      </c>
    </row>
    <row r="87" ht="12.75">
      <c r="B87" t="s">
        <v>611</v>
      </c>
    </row>
    <row r="88" ht="12.75">
      <c r="B88" t="s">
        <v>613</v>
      </c>
    </row>
    <row r="89" ht="12.75">
      <c r="B89" t="s">
        <v>614</v>
      </c>
    </row>
    <row r="90" ht="12.75">
      <c r="B90" s="46" t="s">
        <v>617</v>
      </c>
    </row>
    <row r="91" spans="1:3" ht="12.75">
      <c r="A91" s="181" t="s">
        <v>347</v>
      </c>
      <c r="B91" s="181"/>
      <c r="C91" s="181"/>
    </row>
    <row r="92" ht="12.75">
      <c r="B92" s="46" t="s">
        <v>616</v>
      </c>
    </row>
    <row r="94" ht="12.75">
      <c r="A94" s="46" t="s">
        <v>644</v>
      </c>
    </row>
  </sheetData>
  <sheetProtection/>
  <mergeCells count="21">
    <mergeCell ref="A20:C20"/>
    <mergeCell ref="A56:C56"/>
    <mergeCell ref="A40:C40"/>
    <mergeCell ref="A17:C17"/>
    <mergeCell ref="A49:C49"/>
    <mergeCell ref="A2:C2"/>
    <mergeCell ref="A24:C24"/>
    <mergeCell ref="A27:C27"/>
    <mergeCell ref="A29:C29"/>
    <mergeCell ref="A8:C8"/>
    <mergeCell ref="A4:C4"/>
    <mergeCell ref="A45:C45"/>
    <mergeCell ref="A12:C12"/>
    <mergeCell ref="A91:C91"/>
    <mergeCell ref="A52:C52"/>
    <mergeCell ref="A33:C33"/>
    <mergeCell ref="A35:C35"/>
    <mergeCell ref="A61:C61"/>
    <mergeCell ref="A78:C78"/>
    <mergeCell ref="A83:C83"/>
    <mergeCell ref="A74:C74"/>
  </mergeCells>
  <printOptions/>
  <pageMargins left="0.7" right="0.7" top="0.75" bottom="0.75" header="0.3" footer="0.3"/>
  <pageSetup horizontalDpi="600" verticalDpi="600" orientation="portrait" paperSize="9" r:id="rId1"/>
  <headerFooter>
    <oddFooter xml:space="preserve">&amp;LUnrestricted </oddFooter>
    <evenFooter xml:space="preserve">&amp;LUnrestricted </evenFooter>
    <firstFooter xml:space="preserve">&amp;LUnrestricted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Górski</dc:creator>
  <cp:keywords>C_Unrestricted</cp:keywords>
  <dc:description/>
  <cp:lastModifiedBy>Kolendra, Ireneusz (RC-PL SI BP FSS)</cp:lastModifiedBy>
  <cp:lastPrinted>2017-11-11T23:40:26Z</cp:lastPrinted>
  <dcterms:created xsi:type="dcterms:W3CDTF">2008-08-04T17:58:52Z</dcterms:created>
  <dcterms:modified xsi:type="dcterms:W3CDTF">2020-03-02T12:33:55Z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sodocoClasLang">
    <vt:lpwstr>Unrestricted</vt:lpwstr>
  </property>
  <property fmtid="{D5CDD505-2E9C-101B-9397-08002B2CF9AE}" pid="4" name="sodocoClasLangId">
    <vt:i4>0</vt:i4>
  </property>
  <property fmtid="{D5CDD505-2E9C-101B-9397-08002B2CF9AE}" pid="5" name="sodocoClasId">
    <vt:i4>0</vt:i4>
  </property>
</Properties>
</file>